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1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<sst xmlns="http://schemas.openxmlformats.org/spreadsheetml/2006/main" count="472" uniqueCount="240">
  <si>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</si>
  <si>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</si>
  <si>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</si>
  <si>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</si>
  <si>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</si>
  <si>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</si>
  <si>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</si>
  <si>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</si>
  <si>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</si>
  <si>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</si>
  <si>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</si>
  <si>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</si>
  <si>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</si>
  <si>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</si>
  <si>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</si>
  <si>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</si>
  <si>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</si>
  <si>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</si>
  <si>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</si>
  <si>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</si>
  <si>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</si>
  <si>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</si>
  <si>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</si>
  <si>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</si>
  <si>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</si>
  <si>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</si>
  <si>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</si>
  <si>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</si>
  <si>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</si>
  <si>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</si>
  <si>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</si>
  <si>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</si>
  <si>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</si>
  <si>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</si>
  <si>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</si>
  <si>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</si>
  <si>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</si>
  <si>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</si>
  <si>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</si>
  <si>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</si>
  <si>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</si>
  <si>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</si>
  <si>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</si>
  <si>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</si>
  <si>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</si>
  <si>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</si>
  <si>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</si>
  <si>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</si>
  <si>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</si>
  <si>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</si>
  <si>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</si>
  <si>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</si>
  <si>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</si>
  <si>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</si>
  <si>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</si>
  <si>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</si>
  <si>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</si>
  <si>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</si>
  <si>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</si>
  <si>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</si>
  <si>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</si>
  <si>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</si>
  <si>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</si>
  <si>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</si>
  <si>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</si>
  <si>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</si>
  <si>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</si>
  <si>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</si>
  <si>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</si>
  <si>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</si>
  <si>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</si>
  <si>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</si>
  <si>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</si>
  <si>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</si>
  <si>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</si>
  <si>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</si>
  <si>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</si>
  <si>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</si>
  <si>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</si>
  <si>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</si>
  <si>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</si>
  <si>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</si>
  <si>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</si>
  <si>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</si>
  <si>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</si>
  <si>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</si>
  <si>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</si>
  <si>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</si>
  <si>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</si>
  <si>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</si>
  <si>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</si>
  <si>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</si>
  <si>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</si>
  <si>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</si>
  <si>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</si>
  <si>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</si>
  <si>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</si>
  <si>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</si>
  <si>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</si>
  <si>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</si>
  <si>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</si>
  <si>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</si>
  <si>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</si>
  <si>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</si>
  <si>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</si>
  <si>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</si>
  <si>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</si>
  <si>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</si>
  <si>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</si>
  <si>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</si>
  <si>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</si>
  <si>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</si>
  <si>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</si>
  <si>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</si>
  <si>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</si>
  <si>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</si>
  <si>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</si>
  <si>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</si>
  <si>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</si>
  <si>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</si>
  <si>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</si>
  <si>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Gymnázium Židlochovice</t>
  </si>
  <si>
    <t>Židlochovice</t>
  </si>
  <si>
    <t>Gymnázium Šlapanice</t>
  </si>
  <si>
    <t>Šlapanice</t>
  </si>
  <si>
    <t>SOŠ a SOU dopravní a mech.</t>
  </si>
  <si>
    <t>Ivančice</t>
  </si>
  <si>
    <t>SOŠ zahradnická a SOU</t>
  </si>
  <si>
    <t>Rajhrad</t>
  </si>
  <si>
    <t>Gymnázium T.G.M.</t>
  </si>
  <si>
    <t>Zastávka</t>
  </si>
  <si>
    <t>Čermáková Anna</t>
  </si>
  <si>
    <t>Gymnázium T.G.M. Zastávka</t>
  </si>
  <si>
    <t>Nováčková Táňa</t>
  </si>
  <si>
    <t>Lebedová Denisa</t>
  </si>
  <si>
    <t>Gymnázium T.G.M., Zastávka</t>
  </si>
  <si>
    <t>SOŠ zahradnická a SOU, Rajhrad</t>
  </si>
  <si>
    <t>Šmerdová Marie</t>
  </si>
  <si>
    <t>Nováčková Kateřina</t>
  </si>
  <si>
    <t>SOŠ a SOU, Ivančice</t>
  </si>
  <si>
    <t>Sklenářová Lenka</t>
  </si>
  <si>
    <t>Kmeťová Anna</t>
  </si>
  <si>
    <t>Mášová Martina</t>
  </si>
  <si>
    <t>Šťastná Petra</t>
  </si>
  <si>
    <t>Kneslová Petra</t>
  </si>
  <si>
    <t>Böhmová Romana</t>
  </si>
  <si>
    <t>Šťastná Magdalena</t>
  </si>
  <si>
    <t>Kejdanová Gabriela</t>
  </si>
  <si>
    <t>Vaverková Nikola</t>
  </si>
  <si>
    <t>SOŠ a SOU Ivančice</t>
  </si>
  <si>
    <t>Musilová Daniela</t>
  </si>
  <si>
    <t>SOŠ a SOU Rajhrad</t>
  </si>
  <si>
    <t>Staňová Zuzana</t>
  </si>
  <si>
    <t>Valešová Klára</t>
  </si>
  <si>
    <t>Ferková Alena</t>
  </si>
  <si>
    <t>Hejdová Karolína</t>
  </si>
  <si>
    <t>Zukalová Barbora</t>
  </si>
  <si>
    <t>Šiková Lucie</t>
  </si>
  <si>
    <t>Valkovičová Jiřina</t>
  </si>
  <si>
    <t>Sochorová Kateřina</t>
  </si>
  <si>
    <t>Nováková Monika</t>
  </si>
  <si>
    <t>Kupská Eliška</t>
  </si>
  <si>
    <t>Procházková Marcela</t>
  </si>
  <si>
    <t>Konečná Jana</t>
  </si>
  <si>
    <t>Procházková Monika</t>
  </si>
  <si>
    <t>Juhová Dana</t>
  </si>
  <si>
    <t>Jelínková Jiřina</t>
  </si>
  <si>
    <t>Fajkusová Kateřina</t>
  </si>
  <si>
    <t>Neumannová Klára</t>
  </si>
  <si>
    <t>Chovancová Dita</t>
  </si>
  <si>
    <t>Zezulová Tereza</t>
  </si>
  <si>
    <t>Šebečková Zuzana</t>
  </si>
  <si>
    <t>Šiblová Kristýna</t>
  </si>
  <si>
    <t>Zmeškalová Gabriela</t>
  </si>
  <si>
    <t xml:space="preserve">Lebedová Denisa </t>
  </si>
  <si>
    <t>Kotasová Lucie</t>
  </si>
  <si>
    <t>Častolíková Michaela</t>
  </si>
  <si>
    <t xml:space="preserve">Šnajnarová Kateřina </t>
  </si>
  <si>
    <t>Burianová Eva</t>
  </si>
  <si>
    <t>Machová Veronika</t>
  </si>
  <si>
    <t>Veselá Hana</t>
  </si>
  <si>
    <t>Blatná Leona</t>
  </si>
  <si>
    <t>Syslová Iveta</t>
  </si>
  <si>
    <t>Krejčí Petra</t>
  </si>
  <si>
    <t>Pařízková Zdeňka</t>
  </si>
  <si>
    <t>Čermáková, Nováčková, Ferková, Sochorová</t>
  </si>
  <si>
    <t>Gymnázium T.G.M. Zastávka št. 1</t>
  </si>
  <si>
    <t>Kupská, Šmerdová, Musilová, Sadilová</t>
  </si>
  <si>
    <t>Gymnázium Tišnov št. 1</t>
  </si>
  <si>
    <t>Gymnázium Tišnov št. 2</t>
  </si>
  <si>
    <t>Gymnázium Tišnov</t>
  </si>
  <si>
    <t>Tišnov</t>
  </si>
  <si>
    <t>Marvanová Barbora</t>
  </si>
  <si>
    <t>Gregušová Veronika</t>
  </si>
  <si>
    <t>Hálová Jitka</t>
  </si>
  <si>
    <t xml:space="preserve">Formanová Petra </t>
  </si>
  <si>
    <t>Jurčáková Michaela</t>
  </si>
  <si>
    <t>Benešová Dagmar</t>
  </si>
  <si>
    <t>Formanová Petra</t>
  </si>
  <si>
    <t>Jílková Jana</t>
  </si>
  <si>
    <t>Kubíčková Andrea</t>
  </si>
  <si>
    <t>Valachová Markéta</t>
  </si>
  <si>
    <t>Knoflíčková Martina</t>
  </si>
  <si>
    <t>Pospíšilová Markéta</t>
  </si>
  <si>
    <t>Vašínová Marcela</t>
  </si>
  <si>
    <t>Pirochová Vendula</t>
  </si>
  <si>
    <t>Vonková Michaela</t>
  </si>
  <si>
    <t>Marvanová, Gregušová, Hálová, Jurčáková</t>
  </si>
  <si>
    <t>Formanová, Benešová, Konflíčková, Vašínová</t>
  </si>
  <si>
    <t>Šťastná, Kneslová, Jelínková, Böhmová</t>
  </si>
  <si>
    <t>Nováčková, Procházková, Trnková, Kozlová</t>
  </si>
  <si>
    <t>SOŠ a SOU Ivančice št. 1</t>
  </si>
  <si>
    <t>SOŠ a SOU Ivančice št. 2</t>
  </si>
  <si>
    <t>Kejdarová, Veselá, Šicová, Vaverková</t>
  </si>
  <si>
    <t>Ševčíková Kateřina</t>
  </si>
  <si>
    <t>Gymnázium Jana Blahoslava</t>
  </si>
  <si>
    <t>Vojtěská Kateřina</t>
  </si>
  <si>
    <t xml:space="preserve">Vávrová Monika </t>
  </si>
  <si>
    <t>Kubíková Petra</t>
  </si>
  <si>
    <t>Gymnázium Ivančice</t>
  </si>
  <si>
    <t>Sklenářová, Zmeškalová, Zukalová, Mášová</t>
  </si>
  <si>
    <t>Gymnázium Šlapanice št. 1</t>
  </si>
  <si>
    <t>Gymnázium Šlapanice št. 2</t>
  </si>
  <si>
    <t>Šebečková, Šiková, Šiblová, Válkovičová</t>
  </si>
  <si>
    <t>Okresní</t>
  </si>
  <si>
    <t>Svobodová Ivana</t>
  </si>
  <si>
    <t>Horáková Andrea</t>
  </si>
  <si>
    <t>Patočková Klára</t>
  </si>
  <si>
    <t>Skálová Petra</t>
  </si>
  <si>
    <t>Vontrobová Eva</t>
  </si>
  <si>
    <t>Žáková Eliška</t>
  </si>
  <si>
    <t>Gymnázium Jana Blahoslava št. 1</t>
  </si>
  <si>
    <t>Gymnázium Jana Blahoslava št. 2</t>
  </si>
  <si>
    <t>Svobodová, Horáková, Ševčiková, Kubíková</t>
  </si>
  <si>
    <t>Vontrobová, Vojtěská, Patočková, Skálová</t>
  </si>
  <si>
    <t>Kozlová Barbora</t>
  </si>
  <si>
    <t>Šiblová Kateřina</t>
  </si>
  <si>
    <t>Kšicová Denisa</t>
  </si>
  <si>
    <t>Nemannová Klára</t>
  </si>
  <si>
    <t>Trnková Sabina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</si>
</sst>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9" fontId="8" fillId="0" borderId="2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1" fontId="0" fillId="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4" borderId="0" xfId="0" applyNumberFormat="1" applyFont="1" applyFill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/>
      <protection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horizontal="left"/>
    </xf>
    <xf numFmtId="0" fontId="2" fillId="7" borderId="0" xfId="0" applyFont="1" applyFill="1" applyAlignment="1" applyProtection="1">
      <alignment horizontal="left"/>
      <protection locked="0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center"/>
      <protection/>
    </xf>
    <xf numFmtId="164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0" fillId="4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69" fontId="0" fillId="0" borderId="1" xfId="0" applyNumberFormat="1" applyFont="1" applyBorder="1" applyAlignment="1">
      <alignment horizontal="center" vertical="center"/>
    </xf>
    <xf numFmtId="16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/>
    </xf>
    <xf numFmtId="169" fontId="0" fillId="0" borderId="1" xfId="0" applyNumberFormat="1" applyBorder="1" applyAlignment="1">
      <alignment horizont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69" fontId="0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69" fontId="9" fillId="0" borderId="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 applyProtection="1">
      <alignment vertical="center"/>
      <protection locked="0"/>
    </xf>
    <xf numFmtId="169" fontId="0" fillId="0" borderId="1" xfId="0" applyNumberFormat="1" applyFont="1" applyBorder="1" applyAlignment="1">
      <alignment horizontal="left" vertical="center"/>
    </xf>
    <xf numFmtId="169" fontId="0" fillId="0" borderId="1" xfId="0" applyNumberFormat="1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375" style="2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78" t="s">
        <v>119</v>
      </c>
      <c r="C1" s="35"/>
      <c r="D1" s="35"/>
      <c r="E1" s="35"/>
      <c r="F1" s="96"/>
      <c r="G1" s="96"/>
      <c r="H1" s="96"/>
      <c r="I1" s="96"/>
    </row>
    <row r="2" spans="2:9" ht="12.75">
      <c r="B2" s="79" t="s">
        <v>60</v>
      </c>
      <c r="C2" s="80"/>
      <c r="D2" s="80"/>
      <c r="E2" s="80"/>
      <c r="F2" s="80"/>
      <c r="G2" s="80"/>
      <c r="H2" s="35"/>
      <c r="I2" s="35"/>
    </row>
    <row r="4" spans="1:2" ht="12.75">
      <c r="A4" s="21" t="s">
        <v>61</v>
      </c>
      <c r="B4" s="81" t="s">
        <v>62</v>
      </c>
    </row>
    <row r="5" ht="12.75">
      <c r="B5" t="s">
        <v>102</v>
      </c>
    </row>
    <row r="6" ht="12.75">
      <c r="B6" s="82" t="s">
        <v>103</v>
      </c>
    </row>
    <row r="7" ht="12.75">
      <c r="B7" s="81"/>
    </row>
    <row r="8" spans="1:2" ht="12.75">
      <c r="A8" s="21" t="s">
        <v>63</v>
      </c>
      <c r="B8" t="s">
        <v>64</v>
      </c>
    </row>
    <row r="9" ht="12.75">
      <c r="B9" t="s">
        <v>104</v>
      </c>
    </row>
    <row r="10" ht="12.75">
      <c r="B10" t="s">
        <v>105</v>
      </c>
    </row>
    <row r="11" ht="12.75">
      <c r="B11" t="s">
        <v>106</v>
      </c>
    </row>
    <row r="12" ht="12.75">
      <c r="B12" t="s">
        <v>65</v>
      </c>
    </row>
    <row r="13" ht="12.75">
      <c r="B13" t="s">
        <v>66</v>
      </c>
    </row>
    <row r="15" spans="1:9" ht="12.75">
      <c r="A15" s="21" t="s">
        <v>67</v>
      </c>
      <c r="B15" s="80" t="s">
        <v>120</v>
      </c>
      <c r="C15" s="80"/>
      <c r="D15" s="80"/>
      <c r="E15" s="80"/>
      <c r="F15" s="80"/>
      <c r="G15" s="80"/>
      <c r="H15" s="80"/>
      <c r="I15" s="80"/>
    </row>
    <row r="16" spans="2:9" ht="12.75">
      <c r="B16" s="80" t="s">
        <v>68</v>
      </c>
      <c r="C16" s="80"/>
      <c r="D16" s="80"/>
      <c r="E16" s="80"/>
      <c r="F16" s="80"/>
      <c r="G16" s="80"/>
      <c r="H16" s="80"/>
      <c r="I16" s="80"/>
    </row>
    <row r="17" spans="2:9" ht="12.75">
      <c r="B17" s="80" t="s">
        <v>69</v>
      </c>
      <c r="C17" s="80"/>
      <c r="D17" s="80"/>
      <c r="E17" s="80"/>
      <c r="F17" s="80"/>
      <c r="G17" s="80"/>
      <c r="H17" s="80"/>
      <c r="I17" s="80"/>
    </row>
    <row r="19" spans="1:2" ht="12.75">
      <c r="A19" s="21" t="s">
        <v>70</v>
      </c>
      <c r="B19" s="83" t="s">
        <v>107</v>
      </c>
    </row>
    <row r="20" ht="12.75">
      <c r="B20" t="s">
        <v>71</v>
      </c>
    </row>
    <row r="21" ht="12.75">
      <c r="B21" t="s">
        <v>72</v>
      </c>
    </row>
    <row r="22" ht="12.75">
      <c r="B22" s="83" t="s">
        <v>108</v>
      </c>
    </row>
    <row r="23" ht="12.75">
      <c r="B23" s="83"/>
    </row>
    <row r="24" spans="1:2" ht="12.75">
      <c r="A24" s="21" t="s">
        <v>73</v>
      </c>
      <c r="B24" s="83" t="s">
        <v>109</v>
      </c>
    </row>
    <row r="25" ht="12.75">
      <c r="B25" s="84" t="s">
        <v>74</v>
      </c>
    </row>
    <row r="27" spans="1:2" ht="12.75">
      <c r="A27" s="21" t="s">
        <v>75</v>
      </c>
      <c r="B27" t="s">
        <v>76</v>
      </c>
    </row>
    <row r="28" ht="12.75">
      <c r="B28" t="s">
        <v>110</v>
      </c>
    </row>
    <row r="29" ht="12.75">
      <c r="B29" t="s">
        <v>77</v>
      </c>
    </row>
    <row r="30" ht="12.75">
      <c r="B30" t="s">
        <v>78</v>
      </c>
    </row>
    <row r="32" spans="1:2" ht="12.75">
      <c r="A32" s="21" t="s">
        <v>79</v>
      </c>
      <c r="B32" t="s">
        <v>80</v>
      </c>
    </row>
    <row r="33" ht="12.75">
      <c r="B33" t="s">
        <v>111</v>
      </c>
    </row>
    <row r="34" ht="12.75">
      <c r="B34" t="s">
        <v>81</v>
      </c>
    </row>
    <row r="35" ht="12.75">
      <c r="B35" t="s">
        <v>82</v>
      </c>
    </row>
    <row r="37" spans="1:2" ht="12.75">
      <c r="A37" s="21" t="s">
        <v>83</v>
      </c>
      <c r="B37" t="s">
        <v>112</v>
      </c>
    </row>
    <row r="38" ht="12.75">
      <c r="B38" t="s">
        <v>84</v>
      </c>
    </row>
    <row r="39" ht="12.75">
      <c r="B39" t="s">
        <v>85</v>
      </c>
    </row>
    <row r="40" ht="12.75">
      <c r="B40" s="83" t="s">
        <v>113</v>
      </c>
    </row>
    <row r="42" spans="1:2" ht="12.75">
      <c r="A42" s="21" t="s">
        <v>86</v>
      </c>
      <c r="B42" s="81" t="s">
        <v>114</v>
      </c>
    </row>
    <row r="43" spans="2:9" ht="12.75">
      <c r="B43" s="81" t="s">
        <v>115</v>
      </c>
      <c r="G43" s="35"/>
      <c r="H43" s="35"/>
      <c r="I43" s="35"/>
    </row>
    <row r="44" spans="2:9" ht="12.75">
      <c r="B44" s="85" t="s">
        <v>87</v>
      </c>
      <c r="C44" s="86" t="s">
        <v>88</v>
      </c>
      <c r="E44" s="35"/>
      <c r="F44" s="35"/>
      <c r="G44" s="35"/>
      <c r="I44" s="35"/>
    </row>
    <row r="46" spans="1:2" ht="12.75">
      <c r="A46" s="21" t="s">
        <v>89</v>
      </c>
      <c r="B46" t="s">
        <v>90</v>
      </c>
    </row>
    <row r="47" ht="12.75">
      <c r="B47" t="s">
        <v>91</v>
      </c>
    </row>
    <row r="48" ht="12.75">
      <c r="B48" s="82" t="s">
        <v>92</v>
      </c>
    </row>
    <row r="50" spans="1:2" ht="12.75">
      <c r="A50" s="21" t="s">
        <v>93</v>
      </c>
      <c r="B50" s="82" t="s">
        <v>116</v>
      </c>
    </row>
    <row r="51" ht="12.75">
      <c r="B51" t="s">
        <v>94</v>
      </c>
    </row>
    <row r="52" ht="12.75">
      <c r="B52" s="82" t="s">
        <v>117</v>
      </c>
    </row>
    <row r="53" ht="12.75">
      <c r="B53" t="s">
        <v>95</v>
      </c>
    </row>
    <row r="54" ht="12.75">
      <c r="B54" t="s">
        <v>118</v>
      </c>
    </row>
    <row r="55" ht="12.75">
      <c r="B55" t="s">
        <v>96</v>
      </c>
    </row>
    <row r="57" spans="1:3" ht="12.75">
      <c r="A57" s="21" t="s">
        <v>97</v>
      </c>
      <c r="B57" s="78" t="s">
        <v>98</v>
      </c>
      <c r="C57" s="80"/>
    </row>
    <row r="59" spans="2:10" ht="12.75">
      <c r="B59" s="79" t="s">
        <v>99</v>
      </c>
      <c r="C59" s="80"/>
      <c r="D59" s="80"/>
      <c r="E59" s="80"/>
      <c r="F59" s="80"/>
      <c r="G59" s="80"/>
      <c r="H59" s="80"/>
      <c r="I59" s="35"/>
      <c r="J59" s="35"/>
    </row>
    <row r="60" spans="2:10" ht="12.75">
      <c r="B60" s="79" t="s">
        <v>100</v>
      </c>
      <c r="C60" s="80"/>
      <c r="D60" s="80"/>
      <c r="E60" s="80"/>
      <c r="F60" s="35" t="s">
        <v>101</v>
      </c>
      <c r="I60" s="35"/>
      <c r="J60" s="35"/>
    </row>
    <row r="61" spans="9:10" ht="12.75">
      <c r="I61" s="35"/>
      <c r="J61" s="35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5.125" style="2" customWidth="1"/>
    <col min="7" max="7" width="7.625" style="13" customWidth="1"/>
    <col min="8" max="8" width="7.75390625" style="14" hidden="1" customWidth="1"/>
    <col min="9" max="9" width="1.25" style="15" customWidth="1"/>
    <col min="10" max="10" width="5.625" style="12" customWidth="1"/>
    <col min="11" max="11" width="6.125" style="8" customWidth="1"/>
    <col min="12" max="12" width="2.25390625" style="3" customWidth="1"/>
    <col min="13" max="13" width="1.12109375" style="1" customWidth="1"/>
    <col min="14" max="14" width="4.75390625" style="19" customWidth="1"/>
    <col min="15" max="15" width="6.125" style="54" customWidth="1"/>
    <col min="16" max="16" width="5.125" style="54" customWidth="1"/>
    <col min="17" max="17" width="6.125" style="4" customWidth="1"/>
    <col min="18" max="18" width="2.75390625" style="55" customWidth="1"/>
    <col min="19" max="19" width="1.00390625" style="1" customWidth="1"/>
    <col min="20" max="20" width="4.875" style="19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87" t="s">
        <v>13</v>
      </c>
      <c r="C1" s="88"/>
      <c r="D1" s="88"/>
      <c r="E1" s="88"/>
      <c r="F1" s="88"/>
      <c r="G1" s="89"/>
      <c r="H1" s="90"/>
      <c r="I1" s="88"/>
      <c r="J1" s="91"/>
      <c r="K1" s="91"/>
      <c r="L1" s="92"/>
      <c r="O1" s="47" t="s">
        <v>40</v>
      </c>
      <c r="P1" s="44"/>
      <c r="Q1" s="48"/>
      <c r="R1" s="46"/>
      <c r="S1" s="47"/>
      <c r="T1" s="49"/>
    </row>
    <row r="2" spans="2:20" ht="12.75">
      <c r="B2" s="93" t="s">
        <v>41</v>
      </c>
      <c r="C2" s="94"/>
      <c r="D2" s="88"/>
      <c r="E2" s="88"/>
      <c r="F2" s="88"/>
      <c r="G2" s="89"/>
      <c r="H2" s="90"/>
      <c r="I2" s="88"/>
      <c r="J2" s="91"/>
      <c r="K2" s="91"/>
      <c r="L2" s="92"/>
      <c r="O2" s="44" t="s">
        <v>42</v>
      </c>
      <c r="P2" s="44"/>
      <c r="Q2" s="48"/>
      <c r="R2" s="46"/>
      <c r="S2" s="47"/>
      <c r="T2" s="49"/>
    </row>
    <row r="3" spans="2:20" ht="12.75">
      <c r="B3" s="95" t="s">
        <v>19</v>
      </c>
      <c r="C3" s="88"/>
      <c r="D3" s="88"/>
      <c r="E3" s="15" t="s">
        <v>224</v>
      </c>
      <c r="F3" s="15"/>
      <c r="G3" s="18"/>
      <c r="K3" s="12"/>
      <c r="L3" s="16"/>
      <c r="O3" s="50" t="s">
        <v>43</v>
      </c>
      <c r="P3" s="44"/>
      <c r="Q3" s="48"/>
      <c r="R3" s="46"/>
      <c r="S3" s="47"/>
      <c r="T3" s="49"/>
    </row>
    <row r="4" spans="2:20" ht="12.75">
      <c r="B4" s="95" t="s">
        <v>18</v>
      </c>
      <c r="C4" s="88"/>
      <c r="D4" s="88"/>
      <c r="E4" s="51" t="s">
        <v>191</v>
      </c>
      <c r="G4" s="52" t="s">
        <v>17</v>
      </c>
      <c r="I4" s="12"/>
      <c r="J4" s="143">
        <v>39350</v>
      </c>
      <c r="K4" s="143"/>
      <c r="L4" s="16"/>
      <c r="M4" s="13"/>
      <c r="N4" s="20"/>
      <c r="O4" s="44" t="s">
        <v>44</v>
      </c>
      <c r="P4" s="50"/>
      <c r="Q4" s="48"/>
      <c r="R4" s="53"/>
      <c r="S4" s="47"/>
      <c r="T4" s="49"/>
    </row>
    <row r="5" ht="12.75">
      <c r="W5" s="7" t="s">
        <v>11</v>
      </c>
    </row>
    <row r="6" spans="2:29" ht="12.75">
      <c r="B6" s="17" t="s">
        <v>6</v>
      </c>
      <c r="C6" s="45"/>
      <c r="D6" s="45"/>
      <c r="E6" s="45" t="s">
        <v>15</v>
      </c>
      <c r="F6" s="56" t="s">
        <v>21</v>
      </c>
      <c r="G6" s="57" t="s">
        <v>7</v>
      </c>
      <c r="H6" s="58" t="s">
        <v>7</v>
      </c>
      <c r="I6" s="45"/>
      <c r="J6" s="59" t="s">
        <v>45</v>
      </c>
      <c r="K6" s="59" t="s">
        <v>46</v>
      </c>
      <c r="L6" s="144" t="s">
        <v>47</v>
      </c>
      <c r="M6" s="144"/>
      <c r="N6" s="144"/>
      <c r="O6" s="61" t="s">
        <v>2</v>
      </c>
      <c r="P6" s="61" t="s">
        <v>3</v>
      </c>
      <c r="Q6" s="62" t="s">
        <v>4</v>
      </c>
      <c r="R6" s="144" t="s">
        <v>5</v>
      </c>
      <c r="S6" s="144"/>
      <c r="T6" s="144"/>
      <c r="U6" s="63" t="s">
        <v>48</v>
      </c>
      <c r="V6" s="63" t="s">
        <v>10</v>
      </c>
      <c r="W6" s="7" t="s">
        <v>49</v>
      </c>
      <c r="X6" s="7" t="s">
        <v>50</v>
      </c>
      <c r="Y6" s="7" t="s">
        <v>51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60"/>
      <c r="C7" s="45"/>
      <c r="D7" s="45"/>
      <c r="E7" s="45" t="s">
        <v>9</v>
      </c>
      <c r="F7" s="56" t="s">
        <v>20</v>
      </c>
      <c r="G7" s="57" t="s">
        <v>8</v>
      </c>
      <c r="H7" s="58" t="s">
        <v>8</v>
      </c>
      <c r="I7" s="45"/>
      <c r="J7" s="64" t="s">
        <v>12</v>
      </c>
      <c r="K7" s="64" t="s">
        <v>12</v>
      </c>
      <c r="L7" s="145" t="s">
        <v>14</v>
      </c>
      <c r="M7" s="145"/>
      <c r="N7" s="145"/>
      <c r="O7" s="60" t="s">
        <v>0</v>
      </c>
      <c r="P7" s="60" t="s">
        <v>0</v>
      </c>
      <c r="Q7" s="65" t="s">
        <v>1</v>
      </c>
      <c r="R7" s="146" t="s">
        <v>16</v>
      </c>
      <c r="S7" s="146"/>
      <c r="T7" s="146"/>
    </row>
    <row r="8" spans="2:19" ht="12.75">
      <c r="B8" s="66"/>
      <c r="G8" s="47"/>
      <c r="M8" s="47"/>
      <c r="S8" s="47"/>
    </row>
    <row r="9" spans="2:29" ht="12.75">
      <c r="B9" s="22" t="str">
        <f>IF(H9=0,"","6.")</f>
        <v>6.</v>
      </c>
      <c r="E9" s="2" t="s">
        <v>190</v>
      </c>
      <c r="G9" s="67">
        <f>IF(H9=0,"",H9)</f>
        <v>7195</v>
      </c>
      <c r="H9" s="14">
        <f>SUM(W9:AB10)+AC9</f>
        <v>7195</v>
      </c>
      <c r="J9" s="42">
        <v>8.32</v>
      </c>
      <c r="K9" s="9">
        <v>29.6</v>
      </c>
      <c r="L9" s="3">
        <v>2</v>
      </c>
      <c r="M9" s="68" t="str">
        <f>IF(N9=0,"",":")</f>
        <v>:</v>
      </c>
      <c r="N9" s="19">
        <v>46.6</v>
      </c>
      <c r="O9" s="69">
        <v>150</v>
      </c>
      <c r="P9" s="69">
        <v>498</v>
      </c>
      <c r="Q9" s="4">
        <v>10.42</v>
      </c>
      <c r="R9" s="55">
        <v>2</v>
      </c>
      <c r="S9" s="68" t="str">
        <f>IF(T9=0,"",":")</f>
        <v>:</v>
      </c>
      <c r="T9" s="19">
        <v>44.1</v>
      </c>
      <c r="U9" s="10">
        <f>L9*60+N9</f>
        <v>166.6</v>
      </c>
      <c r="V9" s="10">
        <f>R9*60+T9</f>
        <v>164.1</v>
      </c>
      <c r="W9" s="70">
        <f>IF(J9&gt;0,(INT(POWER(12.76-J9,1.81)*46.0849)),0)</f>
        <v>684</v>
      </c>
      <c r="X9" s="70">
        <f>IF(K9&gt;0,(INT(POWER(42.26-K9,1.81)*4.99087)),0)</f>
        <v>493</v>
      </c>
      <c r="Y9" s="71">
        <f>IF(N9&lt;&gt;"",(INT(POWER(254-U9,1.88)*0.11193)),0)</f>
        <v>500</v>
      </c>
      <c r="Z9" s="70">
        <f>IF(O9&gt;0,(INT(POWER(O9-75,1.348)*1.84523)),0)</f>
        <v>621</v>
      </c>
      <c r="AA9" s="70">
        <f>IF(P9&gt;0,(INT(POWER(P9-210,1.41)*0.188807)),0)</f>
        <v>554</v>
      </c>
      <c r="AB9" s="70">
        <f>IF(Q9&gt;0,(INT(POWER(Q9-1.5,1.05)*56.0211)),0)</f>
        <v>557</v>
      </c>
      <c r="AC9" s="11">
        <f>IF(T9&lt;&gt;"",(INT(POWER(305.5-V9,1.85)*0.08713)),0)</f>
        <v>828</v>
      </c>
    </row>
    <row r="10" spans="2:28" ht="12.75">
      <c r="B10" s="66"/>
      <c r="E10" s="2" t="s">
        <v>191</v>
      </c>
      <c r="G10" s="47"/>
      <c r="H10" s="43">
        <f>H9</f>
        <v>7195</v>
      </c>
      <c r="J10" s="42">
        <v>8.54</v>
      </c>
      <c r="K10" s="9">
        <v>30.2</v>
      </c>
      <c r="L10" s="3">
        <v>2</v>
      </c>
      <c r="M10" s="68" t="str">
        <f>IF(N10=0,"",":")</f>
        <v>:</v>
      </c>
      <c r="N10" s="19">
        <v>49.7</v>
      </c>
      <c r="O10" s="69">
        <v>135</v>
      </c>
      <c r="P10" s="69">
        <v>476</v>
      </c>
      <c r="Q10" s="4">
        <v>8.94</v>
      </c>
      <c r="S10" s="68">
        <f>IF(T10=0,"",":")</f>
      </c>
      <c r="U10" s="10">
        <f>L10*60+N10</f>
        <v>169.7</v>
      </c>
      <c r="W10" s="70">
        <f>IF(J10&gt;0,(INT(POWER(12.76-J10,1.81)*46.0849)),0)</f>
        <v>624</v>
      </c>
      <c r="X10" s="70">
        <f>IF(K10&gt;0,(INT(POWER(42.26-K10,1.81)*4.99087)),0)</f>
        <v>452</v>
      </c>
      <c r="Y10" s="71">
        <f>IF(N10&lt;&gt;"",(INT(POWER(254-U10,1.88)*0.11193)),0)</f>
        <v>467</v>
      </c>
      <c r="Z10" s="70">
        <f>IF(O10&gt;0,(INT(POWER(O10-75,1.348)*1.84523)),0)</f>
        <v>460</v>
      </c>
      <c r="AA10" s="70">
        <f>IF(P10&gt;0,(INT(POWER(P10-210,1.41)*0.188807)),0)</f>
        <v>495</v>
      </c>
      <c r="AB10" s="70">
        <f>IF(Q10&gt;0,(INT(POWER(Q10-1.5,1.05)*56.0211)),0)</f>
        <v>460</v>
      </c>
    </row>
    <row r="11" spans="2:19" ht="12.75">
      <c r="B11" s="66"/>
      <c r="G11" s="47"/>
      <c r="H11" s="43">
        <f>H9</f>
        <v>7195</v>
      </c>
      <c r="J11" s="42"/>
      <c r="K11" s="9"/>
      <c r="M11" s="47"/>
      <c r="O11" s="69"/>
      <c r="P11" s="69"/>
      <c r="S11" s="47"/>
    </row>
    <row r="12" spans="2:29" ht="12.75">
      <c r="B12" s="22" t="str">
        <f>IF(H12=0,"","7.")</f>
        <v>7.</v>
      </c>
      <c r="E12" s="2" t="s">
        <v>215</v>
      </c>
      <c r="G12" s="67">
        <f>IF(H12=0,"",H12)</f>
        <v>6766</v>
      </c>
      <c r="H12" s="14">
        <f>SUM(W12:AB13)+AC12</f>
        <v>6766</v>
      </c>
      <c r="J12" s="42">
        <v>8.48</v>
      </c>
      <c r="K12" s="9">
        <v>30.6</v>
      </c>
      <c r="L12" s="3">
        <v>2</v>
      </c>
      <c r="M12" s="68" t="str">
        <f>IF(N12=0,"",":")</f>
        <v>:</v>
      </c>
      <c r="N12" s="19">
        <v>44.6</v>
      </c>
      <c r="O12" s="69">
        <v>150</v>
      </c>
      <c r="P12" s="69">
        <v>475</v>
      </c>
      <c r="Q12" s="4">
        <v>8.88</v>
      </c>
      <c r="R12" s="55">
        <v>2</v>
      </c>
      <c r="S12" s="68" t="str">
        <f>IF(T12=0,"",":")</f>
        <v>:</v>
      </c>
      <c r="T12" s="19">
        <v>44.4</v>
      </c>
      <c r="U12" s="10">
        <f>L12*60+N12</f>
        <v>164.6</v>
      </c>
      <c r="V12" s="10">
        <f>R12*60+T12</f>
        <v>164.4</v>
      </c>
      <c r="W12" s="70">
        <f>IF(J12&gt;0,(INT(POWER(12.76-J12,1.81)*46.0849)),0)</f>
        <v>640</v>
      </c>
      <c r="X12" s="70">
        <f>IF(K12&gt;0,(INT(POWER(42.26-K12,1.81)*4.99087)),0)</f>
        <v>425</v>
      </c>
      <c r="Y12" s="71">
        <f>IF(N12&lt;&gt;"",(INT(POWER(254-U12,1.88)*0.11193)),0)</f>
        <v>521</v>
      </c>
      <c r="Z12" s="70">
        <f>IF(O12&gt;0,(INT(POWER(O12-75,1.348)*1.84523)),0)</f>
        <v>621</v>
      </c>
      <c r="AA12" s="70">
        <f>IF(P12&gt;0,(INT(POWER(P12-210,1.41)*0.188807)),0)</f>
        <v>492</v>
      </c>
      <c r="AB12" s="70">
        <f>IF(Q12&gt;0,(INT(POWER(Q12-1.5,1.05)*56.0211)),0)</f>
        <v>456</v>
      </c>
      <c r="AC12" s="11">
        <f>IF(T12&lt;&gt;"",(INT(POWER(305.5-V12,1.85)*0.08713)),0)</f>
        <v>825</v>
      </c>
    </row>
    <row r="13" spans="2:28" ht="12.75">
      <c r="B13" s="66"/>
      <c r="E13" s="2" t="s">
        <v>126</v>
      </c>
      <c r="G13" s="47"/>
      <c r="H13" s="43">
        <f>H12</f>
        <v>6766</v>
      </c>
      <c r="J13" s="42">
        <v>8.53</v>
      </c>
      <c r="K13" s="9">
        <v>30.9</v>
      </c>
      <c r="L13" s="3">
        <v>2</v>
      </c>
      <c r="M13" s="68" t="str">
        <f>IF(N13=0,"",":")</f>
        <v>:</v>
      </c>
      <c r="N13" s="19">
        <v>56.3</v>
      </c>
      <c r="O13" s="69">
        <v>140</v>
      </c>
      <c r="P13" s="69">
        <v>436</v>
      </c>
      <c r="Q13" s="4">
        <v>8.78</v>
      </c>
      <c r="S13" s="68">
        <f>IF(T13=0,"",":")</f>
      </c>
      <c r="U13" s="10">
        <f>L13*60+N13</f>
        <v>176.3</v>
      </c>
      <c r="W13" s="70">
        <f>IF(J13&gt;0,(INT(POWER(12.76-J13,1.81)*46.0849)),0)</f>
        <v>626</v>
      </c>
      <c r="X13" s="70">
        <f>IF(K13&gt;0,(INT(POWER(42.26-K13,1.81)*4.99087)),0)</f>
        <v>405</v>
      </c>
      <c r="Y13" s="71">
        <f>IF(N13&lt;&gt;"",(INT(POWER(254-U13,1.88)*0.11193)),0)</f>
        <v>400</v>
      </c>
      <c r="Z13" s="70">
        <f>IF(O13&gt;0,(INT(POWER(O13-75,1.348)*1.84523)),0)</f>
        <v>512</v>
      </c>
      <c r="AA13" s="70">
        <f>IF(P13&gt;0,(INT(POWER(P13-210,1.41)*0.188807)),0)</f>
        <v>393</v>
      </c>
      <c r="AB13" s="70">
        <f>IF(Q13&gt;0,(INT(POWER(Q13-1.5,1.05)*56.0211)),0)</f>
        <v>450</v>
      </c>
    </row>
    <row r="14" spans="2:19" ht="12.75">
      <c r="B14" s="66"/>
      <c r="G14" s="47"/>
      <c r="H14" s="43">
        <f>H12</f>
        <v>6766</v>
      </c>
      <c r="M14" s="47"/>
      <c r="S14" s="47"/>
    </row>
    <row r="15" spans="2:29" ht="12.75">
      <c r="B15" s="22" t="str">
        <f>IF(H15=0,"","5.")</f>
        <v>5.</v>
      </c>
      <c r="E15" s="2" t="s">
        <v>129</v>
      </c>
      <c r="G15" s="67">
        <f>IF(H15=0,"",H15)</f>
        <v>5577</v>
      </c>
      <c r="H15" s="14">
        <f>SUM(W15:AB16)+AC15</f>
        <v>5577</v>
      </c>
      <c r="J15" s="42">
        <v>8.86</v>
      </c>
      <c r="K15" s="9">
        <v>31.4</v>
      </c>
      <c r="L15" s="3">
        <v>2</v>
      </c>
      <c r="M15" s="68" t="str">
        <f>IF(N15=0,"",":")</f>
        <v>:</v>
      </c>
      <c r="N15" s="19">
        <v>45.6</v>
      </c>
      <c r="O15" s="69">
        <v>145</v>
      </c>
      <c r="P15" s="69">
        <v>441</v>
      </c>
      <c r="Q15" s="4">
        <v>8.28</v>
      </c>
      <c r="R15" s="55">
        <v>2</v>
      </c>
      <c r="S15" s="68" t="str">
        <f>IF(T15=0,"",":")</f>
        <v>:</v>
      </c>
      <c r="T15" s="19">
        <v>52.9</v>
      </c>
      <c r="U15" s="10">
        <f>L15*60+N15</f>
        <v>165.6</v>
      </c>
      <c r="V15" s="10">
        <f>R15*60+T15</f>
        <v>172.9</v>
      </c>
      <c r="W15" s="70">
        <f>IF(J15&gt;0,(INT(POWER(12.76-J15,1.81)*46.0849)),0)</f>
        <v>541</v>
      </c>
      <c r="X15" s="70">
        <f>IF(K15&gt;0,(INT(POWER(42.26-K15,1.81)*4.99087)),0)</f>
        <v>374</v>
      </c>
      <c r="Y15" s="71">
        <f>IF(N15&lt;&gt;"",(INT(POWER(254-U15,1.88)*0.11193)),0)</f>
        <v>510</v>
      </c>
      <c r="Z15" s="70">
        <f>IF(O15&gt;0,(INT(POWER(O15-75,1.348)*1.84523)),0)</f>
        <v>566</v>
      </c>
      <c r="AA15" s="70">
        <f>IF(P15&gt;0,(INT(POWER(P15-210,1.41)*0.188807)),0)</f>
        <v>406</v>
      </c>
      <c r="AB15" s="70">
        <f>IF(Q15&gt;0,(INT(POWER(Q15-1.5,1.05)*56.0211)),0)</f>
        <v>417</v>
      </c>
      <c r="AC15" s="11">
        <f>IF(T15&lt;&gt;"",(INT(POWER(305.5-V15,1.85)*0.08713)),0)</f>
        <v>735</v>
      </c>
    </row>
    <row r="16" spans="2:28" ht="12.75">
      <c r="B16" s="66"/>
      <c r="E16" s="2" t="s">
        <v>130</v>
      </c>
      <c r="G16" s="47"/>
      <c r="H16" s="43">
        <f>H15</f>
        <v>5577</v>
      </c>
      <c r="J16" s="42">
        <v>9.16</v>
      </c>
      <c r="K16" s="9">
        <v>35.4</v>
      </c>
      <c r="L16" s="3">
        <v>3</v>
      </c>
      <c r="M16" s="68" t="str">
        <f>IF(N16=0,"",":")</f>
        <v>:</v>
      </c>
      <c r="N16" s="19">
        <v>3.7</v>
      </c>
      <c r="O16" s="69">
        <v>130</v>
      </c>
      <c r="P16" s="69">
        <v>380</v>
      </c>
      <c r="Q16" s="4">
        <v>7.92</v>
      </c>
      <c r="S16" s="68">
        <f>IF(T16=0,"",":")</f>
      </c>
      <c r="U16" s="10">
        <f>L16*60+N16</f>
        <v>183.7</v>
      </c>
      <c r="W16" s="70">
        <f>IF(J16&gt;0,(INT(POWER(12.76-J16,1.81)*46.0849)),0)</f>
        <v>468</v>
      </c>
      <c r="X16" s="70">
        <f>IF(K16&gt;0,(INT(POWER(42.26-K16,1.81)*4.99087)),0)</f>
        <v>162</v>
      </c>
      <c r="Y16" s="71">
        <f>IF(N16&lt;&gt;"",(INT(POWER(254-U16,1.88)*0.11193)),0)</f>
        <v>332</v>
      </c>
      <c r="Z16" s="70">
        <f>IF(O16&gt;0,(INT(POWER(O16-75,1.348)*1.84523)),0)</f>
        <v>409</v>
      </c>
      <c r="AA16" s="70">
        <f>IF(P16&gt;0,(INT(POWER(P16-210,1.41)*0.188807)),0)</f>
        <v>263</v>
      </c>
      <c r="AB16" s="70">
        <f>IF(Q16&gt;0,(INT(POWER(Q16-1.5,1.05)*56.0211)),0)</f>
        <v>394</v>
      </c>
    </row>
    <row r="17" spans="2:19" ht="12.75">
      <c r="B17" s="66"/>
      <c r="G17" s="47"/>
      <c r="H17" s="43">
        <f>H15</f>
        <v>5577</v>
      </c>
      <c r="J17" s="42"/>
      <c r="K17" s="9"/>
      <c r="M17" s="47"/>
      <c r="S17" s="47"/>
    </row>
    <row r="18" spans="2:29" ht="12.75">
      <c r="B18" s="22" t="str">
        <f>IF(H18=0,"","2.")</f>
        <v>2.</v>
      </c>
      <c r="E18" s="15" t="s">
        <v>123</v>
      </c>
      <c r="G18" s="67">
        <f>IF(H18=0,"",H18)</f>
        <v>5515</v>
      </c>
      <c r="H18" s="14">
        <f>SUM(W18:AB19)+AC18</f>
        <v>5515</v>
      </c>
      <c r="J18" s="42">
        <v>8.64</v>
      </c>
      <c r="K18" s="9">
        <v>30.7</v>
      </c>
      <c r="L18" s="3">
        <v>2</v>
      </c>
      <c r="M18" s="68" t="str">
        <f>IF(N18=0,"",":")</f>
        <v>:</v>
      </c>
      <c r="N18" s="19">
        <v>45.9</v>
      </c>
      <c r="O18" s="69">
        <v>120</v>
      </c>
      <c r="P18" s="69">
        <v>427</v>
      </c>
      <c r="Q18" s="4">
        <v>8.11</v>
      </c>
      <c r="R18" s="55">
        <v>2</v>
      </c>
      <c r="S18" s="68" t="str">
        <f>IF(T18=0,"",":")</f>
        <v>:</v>
      </c>
      <c r="T18" s="19">
        <v>51.6</v>
      </c>
      <c r="U18" s="10">
        <f>L18*60+N18</f>
        <v>165.9</v>
      </c>
      <c r="V18" s="10">
        <f>R18*60+T18</f>
        <v>171.6</v>
      </c>
      <c r="W18" s="70">
        <f>IF(J18&gt;0,(INT(POWER(12.76-J18,1.81)*46.0849)),0)</f>
        <v>597</v>
      </c>
      <c r="X18" s="70">
        <f>IF(K18&gt;0,(INT(POWER(42.26-K18,1.81)*4.99087)),0)</f>
        <v>418</v>
      </c>
      <c r="Y18" s="71">
        <f>IF(N18&lt;&gt;"",(INT(POWER(254-U18,1.88)*0.11193)),0)</f>
        <v>507</v>
      </c>
      <c r="Z18" s="70">
        <f>IF(O18&gt;0,(INT(POWER(O18-75,1.348)*1.84523)),0)</f>
        <v>312</v>
      </c>
      <c r="AA18" s="70">
        <f>IF(P18&gt;0,(INT(POWER(P18-210,1.41)*0.188807)),0)</f>
        <v>371</v>
      </c>
      <c r="AB18" s="70">
        <f>IF(Q18&gt;0,(INT(POWER(Q18-1.5,1.05)*56.0211)),0)</f>
        <v>406</v>
      </c>
      <c r="AC18" s="11">
        <f>IF(T18&lt;&gt;"",(INT(POWER(305.5-V18,1.85)*0.08713)),0)</f>
        <v>749</v>
      </c>
    </row>
    <row r="19" spans="2:28" ht="12.75">
      <c r="B19" s="66"/>
      <c r="E19" s="2" t="s">
        <v>124</v>
      </c>
      <c r="G19" s="47"/>
      <c r="H19" s="43">
        <f>H18</f>
        <v>5515</v>
      </c>
      <c r="J19" s="42">
        <v>9.16</v>
      </c>
      <c r="K19" s="9">
        <v>32</v>
      </c>
      <c r="L19" s="3">
        <v>3</v>
      </c>
      <c r="M19" s="68" t="str">
        <f>IF(N19=0,"",":")</f>
        <v>:</v>
      </c>
      <c r="N19" s="19">
        <v>4.4</v>
      </c>
      <c r="O19" s="69">
        <v>120</v>
      </c>
      <c r="P19" s="69">
        <v>412</v>
      </c>
      <c r="Q19" s="4">
        <v>7.66</v>
      </c>
      <c r="S19" s="68">
        <f>IF(T19=0,"",":")</f>
      </c>
      <c r="U19" s="10">
        <f>L19*60+N19</f>
        <v>184.4</v>
      </c>
      <c r="W19" s="70">
        <f>IF(J19&gt;0,(INT(POWER(12.76-J19,1.81)*46.0849)),0)</f>
        <v>468</v>
      </c>
      <c r="X19" s="70">
        <f>IF(K19&gt;0,(INT(POWER(42.26-K19,1.81)*4.99087)),0)</f>
        <v>337</v>
      </c>
      <c r="Y19" s="71">
        <f>IF(N19&lt;&gt;"",(INT(POWER(254-U19,1.88)*0.11193)),0)</f>
        <v>325</v>
      </c>
      <c r="Z19" s="70">
        <f>IF(O19&gt;0,(INT(POWER(O19-75,1.348)*1.84523)),0)</f>
        <v>312</v>
      </c>
      <c r="AA19" s="70">
        <f>IF(P19&gt;0,(INT(POWER(P19-210,1.41)*0.188807)),0)</f>
        <v>336</v>
      </c>
      <c r="AB19" s="70">
        <f>IF(Q19&gt;0,(INT(POWER(Q19-1.5,1.05)*56.0211)),0)</f>
        <v>377</v>
      </c>
    </row>
    <row r="20" spans="2:19" ht="12.75">
      <c r="B20" s="66"/>
      <c r="G20" s="72"/>
      <c r="H20" s="43">
        <f>H18</f>
        <v>5515</v>
      </c>
      <c r="J20" s="42"/>
      <c r="K20" s="9"/>
      <c r="M20" s="47"/>
      <c r="O20" s="69"/>
      <c r="P20" s="69"/>
      <c r="S20" s="47"/>
    </row>
    <row r="21" spans="2:29" ht="12.75">
      <c r="B21" s="22" t="str">
        <f>IF(H21=0,"","1.")</f>
        <v>1.</v>
      </c>
      <c r="E21" s="2" t="s">
        <v>121</v>
      </c>
      <c r="G21" s="67">
        <f>IF(H21=0,"",H21)</f>
        <v>5497</v>
      </c>
      <c r="H21" s="14">
        <f>SUM(W21:AB22)+AC21</f>
        <v>5497</v>
      </c>
      <c r="J21" s="42">
        <v>8.84</v>
      </c>
      <c r="K21" s="9">
        <v>32.7</v>
      </c>
      <c r="L21" s="3">
        <v>3</v>
      </c>
      <c r="M21" s="68" t="str">
        <f>IF(N21=0,"",":")</f>
        <v>:</v>
      </c>
      <c r="N21" s="19">
        <v>4.8</v>
      </c>
      <c r="O21" s="69">
        <v>150</v>
      </c>
      <c r="P21" s="69">
        <v>429</v>
      </c>
      <c r="Q21" s="4">
        <v>8.34</v>
      </c>
      <c r="R21" s="55">
        <v>2</v>
      </c>
      <c r="S21" s="68" t="str">
        <f>IF(T21=0,"",":")</f>
        <v>:</v>
      </c>
      <c r="T21" s="19">
        <v>57.2</v>
      </c>
      <c r="U21" s="10">
        <f>L21*60+N21</f>
        <v>184.8</v>
      </c>
      <c r="V21" s="10">
        <f>R21*60+T21</f>
        <v>177.2</v>
      </c>
      <c r="W21" s="70">
        <f>IF(J21&gt;0,(INT(POWER(12.76-J21,1.81)*46.0849)),0)</f>
        <v>546</v>
      </c>
      <c r="X21" s="70">
        <f>IF(K21&gt;0,(INT(POWER(42.26-K21,1.81)*4.99087)),0)</f>
        <v>297</v>
      </c>
      <c r="Y21" s="71">
        <f>IF(N21&lt;&gt;"",(INT(POWER(254-U21,1.88)*0.11193)),0)</f>
        <v>322</v>
      </c>
      <c r="Z21" s="70">
        <f>IF(O21&gt;0,(INT(POWER(O21-75,1.348)*1.84523)),0)</f>
        <v>621</v>
      </c>
      <c r="AA21" s="70">
        <f>IF(P21&gt;0,(INT(POWER(P21-210,1.41)*0.188807)),0)</f>
        <v>376</v>
      </c>
      <c r="AB21" s="70">
        <f>IF(Q21&gt;0,(INT(POWER(Q21-1.5,1.05)*56.0211)),0)</f>
        <v>421</v>
      </c>
      <c r="AC21" s="11">
        <f>IF(T21&lt;&gt;"",(INT(POWER(305.5-V21,1.85)*0.08713)),0)</f>
        <v>692</v>
      </c>
    </row>
    <row r="22" spans="2:28" ht="12.75">
      <c r="B22" s="66"/>
      <c r="E22" s="2" t="s">
        <v>122</v>
      </c>
      <c r="G22" s="47"/>
      <c r="H22" s="43">
        <f>H21</f>
        <v>5497</v>
      </c>
      <c r="J22" s="42">
        <v>9</v>
      </c>
      <c r="K22" s="9">
        <v>33.1</v>
      </c>
      <c r="L22" s="3">
        <v>3</v>
      </c>
      <c r="M22" s="68" t="str">
        <f>IF(N22=0,"",":")</f>
        <v>:</v>
      </c>
      <c r="N22" s="19">
        <v>27.8</v>
      </c>
      <c r="O22" s="69">
        <v>145</v>
      </c>
      <c r="P22" s="69">
        <v>409</v>
      </c>
      <c r="Q22" s="4">
        <v>7.96</v>
      </c>
      <c r="S22" s="68"/>
      <c r="U22" s="10">
        <f>L22*60+N22</f>
        <v>207.8</v>
      </c>
      <c r="W22" s="70">
        <f>IF(J22&gt;0,(INT(POWER(12.76-J22,1.81)*46.0849)),0)</f>
        <v>506</v>
      </c>
      <c r="X22" s="70">
        <f>IF(K22&gt;0,(INT(POWER(42.26-K22,1.81)*4.99087)),0)</f>
        <v>274</v>
      </c>
      <c r="Y22" s="71">
        <f>IF(N22&lt;&gt;"",(INT(POWER(254-U22,1.88)*0.11193)),0)</f>
        <v>150</v>
      </c>
      <c r="Z22" s="70">
        <f>IF(O22&gt;0,(INT(POWER(O22-75,1.348)*1.84523)),0)</f>
        <v>566</v>
      </c>
      <c r="AA22" s="70">
        <f>IF(P22&gt;0,(INT(POWER(P22-210,1.41)*0.188807)),0)</f>
        <v>329</v>
      </c>
      <c r="AB22" s="70">
        <f>IF(Q22&gt;0,(INT(POWER(Q22-1.5,1.05)*56.0211)),0)</f>
        <v>397</v>
      </c>
    </row>
    <row r="23" spans="2:19" ht="12.75">
      <c r="B23" s="66"/>
      <c r="G23" s="47"/>
      <c r="H23" s="43">
        <f>H21</f>
        <v>5497</v>
      </c>
      <c r="J23" s="42"/>
      <c r="K23" s="9"/>
      <c r="M23" s="47"/>
      <c r="O23" s="69"/>
      <c r="P23" s="69"/>
      <c r="S23" s="68"/>
    </row>
    <row r="24" spans="2:29" ht="12.75">
      <c r="B24" s="22" t="str">
        <f>IF(H24=0,"","3.")</f>
        <v>3.</v>
      </c>
      <c r="E24" s="2" t="s">
        <v>125</v>
      </c>
      <c r="G24" s="67">
        <f>IF(H24=0,"",H24)</f>
        <v>4200</v>
      </c>
      <c r="H24" s="14">
        <f>SUM(W24:AB25)+AC24</f>
        <v>4200</v>
      </c>
      <c r="J24" s="42">
        <v>8.98</v>
      </c>
      <c r="K24" s="9">
        <v>33.9</v>
      </c>
      <c r="L24" s="3">
        <v>2</v>
      </c>
      <c r="M24" s="68" t="str">
        <f>IF(N24=0,"",":")</f>
        <v>:</v>
      </c>
      <c r="N24" s="19">
        <v>44.5</v>
      </c>
      <c r="O24" s="69">
        <v>125</v>
      </c>
      <c r="P24" s="69">
        <v>382</v>
      </c>
      <c r="Q24" s="4">
        <v>7.66</v>
      </c>
      <c r="R24" s="55">
        <v>2</v>
      </c>
      <c r="S24" s="68" t="str">
        <f>IF(T24=0,"",":")</f>
        <v>:</v>
      </c>
      <c r="T24" s="19">
        <v>58.4</v>
      </c>
      <c r="U24" s="10">
        <f>L24*60+N24</f>
        <v>164.5</v>
      </c>
      <c r="V24" s="10">
        <f>R24*60+T24</f>
        <v>178.4</v>
      </c>
      <c r="W24" s="70">
        <f>IF(J24&gt;0,(INT(POWER(12.76-J24,1.81)*46.0849)),0)</f>
        <v>511</v>
      </c>
      <c r="X24" s="70">
        <f>IF(K24&gt;0,(INT(POWER(42.26-K24,1.81)*4.99087)),0)</f>
        <v>233</v>
      </c>
      <c r="Y24" s="71">
        <f>IF(N24&lt;&gt;"",(INT(POWER(254-U24,1.88)*0.11193)),0)</f>
        <v>522</v>
      </c>
      <c r="Z24" s="70">
        <f>IF(O24&gt;0,(INT(POWER(O24-75,1.348)*1.84523)),0)</f>
        <v>359</v>
      </c>
      <c r="AA24" s="70">
        <f>IF(P24&gt;0,(INT(POWER(P24-210,1.41)*0.188807)),0)</f>
        <v>267</v>
      </c>
      <c r="AB24" s="70">
        <f>IF(Q24&gt;0,(INT(POWER(Q24-1.5,1.05)*56.0211)),0)</f>
        <v>377</v>
      </c>
      <c r="AC24" s="11">
        <f>IF(T24&lt;&gt;"",(INT(POWER(305.5-V24,1.85)*0.08713)),0)</f>
        <v>680</v>
      </c>
    </row>
    <row r="25" spans="2:28" ht="12.75">
      <c r="B25" s="66"/>
      <c r="E25" s="2" t="s">
        <v>126</v>
      </c>
      <c r="G25" s="47"/>
      <c r="H25" s="43">
        <f>H24</f>
        <v>4200</v>
      </c>
      <c r="J25" s="42">
        <v>9.64</v>
      </c>
      <c r="K25" s="9">
        <v>34</v>
      </c>
      <c r="L25" s="3">
        <v>3</v>
      </c>
      <c r="M25" s="68" t="str">
        <f>IF(N25=0,"",":")</f>
        <v>:</v>
      </c>
      <c r="N25" s="19">
        <v>34.8</v>
      </c>
      <c r="O25" s="69">
        <v>0</v>
      </c>
      <c r="P25" s="69">
        <v>346</v>
      </c>
      <c r="Q25" s="4">
        <v>7.41</v>
      </c>
      <c r="S25" s="68">
        <f>IF(T25=0,"",":")</f>
      </c>
      <c r="U25" s="10">
        <f>L25*60+N25</f>
        <v>214.8</v>
      </c>
      <c r="W25" s="70">
        <f>IF(J25&gt;0,(INT(POWER(12.76-J25,1.81)*46.0849)),0)</f>
        <v>361</v>
      </c>
      <c r="X25" s="70">
        <f>IF(K25&gt;0,(INT(POWER(42.26-K25,1.81)*4.99087)),0)</f>
        <v>227</v>
      </c>
      <c r="Y25" s="71">
        <f>IF(N25&lt;&gt;"",(INT(POWER(254-U25,1.88)*0.11193)),0)</f>
        <v>110</v>
      </c>
      <c r="Z25" s="70">
        <f>IF(O25&gt;0,(INT(POWER(O25-75,1.348)*1.84523)),0)</f>
        <v>0</v>
      </c>
      <c r="AA25" s="70">
        <f>IF(P25&gt;0,(INT(POWER(P25-210,1.41)*0.188807)),0)</f>
        <v>192</v>
      </c>
      <c r="AB25" s="70">
        <f>IF(Q25&gt;0,(INT(POWER(Q25-1.5,1.05)*56.0211)),0)</f>
        <v>361</v>
      </c>
    </row>
    <row r="26" spans="2:19" ht="12.75">
      <c r="B26" s="66"/>
      <c r="G26" s="47"/>
      <c r="H26" s="43">
        <f>H24</f>
        <v>4200</v>
      </c>
      <c r="J26" s="42"/>
      <c r="K26" s="9"/>
      <c r="M26" s="47"/>
      <c r="S26" s="47"/>
    </row>
    <row r="27" spans="2:29" ht="12.75">
      <c r="B27" s="22" t="str">
        <f>IF(H27=0,"","4.")</f>
        <v>4.</v>
      </c>
      <c r="E27" s="2" t="s">
        <v>127</v>
      </c>
      <c r="G27" s="67">
        <f>IF(H27=0,"",H27)</f>
        <v>3820</v>
      </c>
      <c r="H27" s="14">
        <f>SUM(W27:AB28)+AC27</f>
        <v>3820</v>
      </c>
      <c r="J27" s="42">
        <v>8.54</v>
      </c>
      <c r="K27" s="9">
        <v>34.5</v>
      </c>
      <c r="L27" s="3">
        <v>3</v>
      </c>
      <c r="M27" s="68" t="str">
        <f>IF(N27=0,"",":")</f>
        <v>:</v>
      </c>
      <c r="N27" s="19">
        <v>27.8</v>
      </c>
      <c r="O27" s="69">
        <v>120</v>
      </c>
      <c r="P27" s="69">
        <v>428</v>
      </c>
      <c r="Q27" s="4">
        <v>10</v>
      </c>
      <c r="R27" s="55">
        <v>3</v>
      </c>
      <c r="S27" s="68" t="str">
        <f>IF(T27=0,"",":")</f>
        <v>:</v>
      </c>
      <c r="T27" s="19">
        <v>12.3</v>
      </c>
      <c r="U27" s="10">
        <f>L27*60+N27</f>
        <v>207.8</v>
      </c>
      <c r="V27" s="10">
        <f>R27*60+T27</f>
        <v>192.3</v>
      </c>
      <c r="W27" s="70">
        <f>IF(J27&gt;0,(INT(POWER(12.76-J27,1.81)*46.0849)),0)</f>
        <v>624</v>
      </c>
      <c r="X27" s="70">
        <f>IF(K27&gt;0,(INT(POWER(42.26-K27,1.81)*4.99087)),0)</f>
        <v>203</v>
      </c>
      <c r="Y27" s="71">
        <f>IF(N27&lt;&gt;"",(INT(POWER(254-U27,1.88)*0.11193)),0)</f>
        <v>150</v>
      </c>
      <c r="Z27" s="70">
        <f>IF(O27&gt;0,(INT(POWER(O27-75,1.348)*1.84523)),0)</f>
        <v>312</v>
      </c>
      <c r="AA27" s="70">
        <f>IF(P27&gt;0,(INT(POWER(P27-210,1.41)*0.188807)),0)</f>
        <v>374</v>
      </c>
      <c r="AB27" s="70">
        <f>IF(Q27&gt;0,(INT(POWER(Q27-1.5,1.05)*56.0211)),0)</f>
        <v>529</v>
      </c>
      <c r="AC27" s="11">
        <f>IF(T27&lt;&gt;"",(INT(POWER(305.5-V27,1.85)*0.08713)),0)</f>
        <v>549</v>
      </c>
    </row>
    <row r="28" spans="2:28" ht="12.75">
      <c r="B28" s="66"/>
      <c r="E28" s="2" t="s">
        <v>128</v>
      </c>
      <c r="G28" s="47"/>
      <c r="H28" s="43">
        <f>H27</f>
        <v>3820</v>
      </c>
      <c r="J28" s="42">
        <v>10.1</v>
      </c>
      <c r="K28" s="9">
        <v>0</v>
      </c>
      <c r="L28" s="3">
        <v>4</v>
      </c>
      <c r="M28" s="68" t="str">
        <f>IF(N28=0,"",":")</f>
        <v>:</v>
      </c>
      <c r="N28" s="19">
        <v>12.8</v>
      </c>
      <c r="O28" s="69">
        <v>0</v>
      </c>
      <c r="P28" s="69">
        <v>425</v>
      </c>
      <c r="Q28" s="4">
        <v>8.66</v>
      </c>
      <c r="S28" s="68">
        <f>IF(T28=0,"",":")</f>
      </c>
      <c r="U28" s="10">
        <f>L28*60+N28</f>
        <v>252.8</v>
      </c>
      <c r="W28" s="70">
        <f>IF(J28&gt;0,(INT(POWER(12.76-J28,1.81)*46.0849)),0)</f>
        <v>270</v>
      </c>
      <c r="X28" s="70">
        <f>IF(K28&gt;0,(INT(POWER(42.26-K28,1.81)*4.99087)),0)</f>
        <v>0</v>
      </c>
      <c r="Y28" s="71">
        <f>IF(N28&lt;&gt;"",(INT(POWER(254-U28,1.88)*0.11193)),0)</f>
        <v>0</v>
      </c>
      <c r="Z28" s="70">
        <f>IF(O28&gt;0,(INT(POWER(O28-75,1.348)*1.84523)),0)</f>
        <v>0</v>
      </c>
      <c r="AA28" s="70">
        <f>IF(P28&gt;0,(INT(POWER(P28-210,1.41)*0.188807)),0)</f>
        <v>367</v>
      </c>
      <c r="AB28" s="70">
        <f>IF(Q28&gt;0,(INT(POWER(Q28-1.5,1.05)*56.0211)),0)</f>
        <v>442</v>
      </c>
    </row>
    <row r="29" spans="2:19" ht="12.75">
      <c r="B29" s="66"/>
      <c r="G29" s="47"/>
      <c r="H29" s="43">
        <f>H27</f>
        <v>3820</v>
      </c>
      <c r="J29" s="42"/>
      <c r="K29" s="9"/>
      <c r="M29" s="47"/>
      <c r="O29" s="69"/>
      <c r="P29" s="69"/>
      <c r="S29" s="47"/>
    </row>
    <row r="30" spans="2:29" ht="12.75">
      <c r="B30" s="22">
        <f>IF(H30=0,"","8.")</f>
      </c>
      <c r="G30" s="67">
        <f>IF(H30=0,"",H30)</f>
      </c>
      <c r="H30" s="14">
        <f>SUM(W30:AB31)+AC30</f>
        <v>0</v>
      </c>
      <c r="M30" s="68">
        <f>IF(N30=0,"",":")</f>
      </c>
      <c r="S30" s="68">
        <f>IF(T30=0,"",":")</f>
      </c>
      <c r="U30" s="10">
        <f>L30*60+N30</f>
        <v>0</v>
      </c>
      <c r="V30" s="10">
        <f>R30*60+T30</f>
        <v>0</v>
      </c>
      <c r="W30" s="70">
        <f>IF(J30&gt;0,(INT(POWER(12.76-J30,1.81)*46.0849)),0)</f>
        <v>0</v>
      </c>
      <c r="X30" s="70">
        <f>IF(K30&gt;0,(INT(POWER(42.26-K30,1.81)*4.99087)),0)</f>
        <v>0</v>
      </c>
      <c r="Y30" s="71">
        <f>IF(N30&lt;&gt;"",(INT(POWER(254-U30,1.88)*0.11193)),0)</f>
        <v>0</v>
      </c>
      <c r="Z30" s="70">
        <f>IF(O30&gt;0,(INT(POWER(O30-75,1.348)*1.84523)),0)</f>
        <v>0</v>
      </c>
      <c r="AA30" s="70">
        <f>IF(P30&gt;0,(INT(POWER(P30-210,1.41)*0.188807)),0)</f>
        <v>0</v>
      </c>
      <c r="AB30" s="70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66"/>
      <c r="G31" s="47"/>
      <c r="H31" s="43">
        <f>H30</f>
        <v>0</v>
      </c>
      <c r="M31" s="68">
        <f>IF(N31=0,"",":")</f>
      </c>
      <c r="S31" s="68">
        <f>IF(T31=0,"",":")</f>
      </c>
      <c r="U31" s="10">
        <f>L31*60+N31</f>
        <v>0</v>
      </c>
      <c r="W31" s="70">
        <f>IF(J31&gt;0,(INT(POWER(12.76-J31,1.81)*46.0849)),0)</f>
        <v>0</v>
      </c>
      <c r="X31" s="70">
        <f>IF(K31&gt;0,(INT(POWER(42.26-K31,1.81)*4.99087)),0)</f>
        <v>0</v>
      </c>
      <c r="Y31" s="71">
        <f>IF(N31&lt;&gt;"",(INT(POWER(254-U31,1.88)*0.11193)),0)</f>
        <v>0</v>
      </c>
      <c r="Z31" s="70">
        <f>IF(O31&gt;0,(INT(POWER(O31-75,1.348)*1.84523)),0)</f>
        <v>0</v>
      </c>
      <c r="AA31" s="70">
        <f>IF(P31&gt;0,(INT(POWER(P31-210,1.41)*0.188807)),0)</f>
        <v>0</v>
      </c>
      <c r="AB31" s="70">
        <f>IF(Q31&gt;0,(INT(POWER(Q31-1.5,1.05)*56.0211)),0)</f>
        <v>0</v>
      </c>
    </row>
    <row r="32" spans="2:19" ht="12.75">
      <c r="B32" s="66"/>
      <c r="G32" s="47"/>
      <c r="H32" s="43">
        <f>H30</f>
        <v>0</v>
      </c>
      <c r="M32" s="47"/>
      <c r="S32" s="47"/>
    </row>
    <row r="33" spans="2:29" ht="12.75">
      <c r="B33" s="22">
        <f>IF(H33=0,"","9.")</f>
      </c>
      <c r="G33" s="67">
        <f>IF(H33=0,"",H33)</f>
      </c>
      <c r="H33" s="14">
        <f>SUM(W33:AB34)+AC33</f>
        <v>0</v>
      </c>
      <c r="M33" s="68">
        <f>IF(N33=0,"",":")</f>
      </c>
      <c r="S33" s="68">
        <f>IF(T33=0,"",":")</f>
      </c>
      <c r="U33" s="10">
        <f>L33*60+N33</f>
        <v>0</v>
      </c>
      <c r="V33" s="10">
        <f>R33*60+T33</f>
        <v>0</v>
      </c>
      <c r="W33" s="70">
        <f>IF(J33&gt;0,(INT(POWER(12.76-J33,1.81)*46.0849)),0)</f>
        <v>0</v>
      </c>
      <c r="X33" s="70">
        <f>IF(K33&gt;0,(INT(POWER(42.26-K33,1.81)*4.99087)),0)</f>
        <v>0</v>
      </c>
      <c r="Y33" s="71">
        <f>IF(N33&lt;&gt;"",(INT(POWER(254-U33,1.88)*0.11193)),0)</f>
        <v>0</v>
      </c>
      <c r="Z33" s="70">
        <f>IF(O33&gt;0,(INT(POWER(O33-75,1.348)*1.84523)),0)</f>
        <v>0</v>
      </c>
      <c r="AA33" s="70">
        <f>IF(P33&gt;0,(INT(POWER(P33-210,1.41)*0.188807)),0)</f>
        <v>0</v>
      </c>
      <c r="AB33" s="70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66"/>
      <c r="G34" s="47"/>
      <c r="H34" s="43">
        <f>H33</f>
        <v>0</v>
      </c>
      <c r="M34" s="68">
        <f>IF(N34=0,"",":")</f>
      </c>
      <c r="S34" s="68">
        <f>IF(T34=0,"",":")</f>
      </c>
      <c r="U34" s="10">
        <f>L34*60+N34</f>
        <v>0</v>
      </c>
      <c r="W34" s="70">
        <f>IF(J34&gt;0,(INT(POWER(12.76-J34,1.81)*46.0849)),0)</f>
        <v>0</v>
      </c>
      <c r="X34" s="70">
        <f>IF(K34&gt;0,(INT(POWER(42.26-K34,1.81)*4.99087)),0)</f>
        <v>0</v>
      </c>
      <c r="Y34" s="71">
        <f>IF(N34&lt;&gt;"",(INT(POWER(254-U34,1.88)*0.11193)),0)</f>
        <v>0</v>
      </c>
      <c r="Z34" s="70">
        <f>IF(O34&gt;0,(INT(POWER(O34-75,1.348)*1.84523)),0)</f>
        <v>0</v>
      </c>
      <c r="AA34" s="70">
        <f>IF(P34&gt;0,(INT(POWER(P34-210,1.41)*0.188807)),0)</f>
        <v>0</v>
      </c>
      <c r="AB34" s="70">
        <f>IF(Q34&gt;0,(INT(POWER(Q34-1.5,1.05)*56.0211)),0)</f>
        <v>0</v>
      </c>
    </row>
    <row r="35" spans="2:19" ht="12.75">
      <c r="B35" s="66"/>
      <c r="G35" s="47"/>
      <c r="H35" s="43">
        <f>H33</f>
        <v>0</v>
      </c>
      <c r="M35" s="47"/>
      <c r="S35" s="47"/>
    </row>
    <row r="36" spans="2:29" ht="12.75">
      <c r="B36" s="22">
        <f>IF(H36=0,"","10.")</f>
      </c>
      <c r="G36" s="67">
        <f>IF(H36=0,"",H36)</f>
      </c>
      <c r="H36" s="14">
        <f>SUM(W36:AB37)+AC36</f>
        <v>0</v>
      </c>
      <c r="M36" s="68">
        <f>IF(N36=0,"",":")</f>
      </c>
      <c r="S36" s="68">
        <f>IF(T36=0,"",":")</f>
      </c>
      <c r="U36" s="10">
        <f>L36*60+N36</f>
        <v>0</v>
      </c>
      <c r="V36" s="10">
        <f>R36*60+T36</f>
        <v>0</v>
      </c>
      <c r="W36" s="70">
        <f>IF(J36&gt;0,(INT(POWER(12.76-J36,1.81)*46.0849)),0)</f>
        <v>0</v>
      </c>
      <c r="X36" s="70">
        <f>IF(K36&gt;0,(INT(POWER(42.26-K36,1.81)*4.99087)),0)</f>
        <v>0</v>
      </c>
      <c r="Y36" s="71">
        <f>IF(N36&lt;&gt;"",(INT(POWER(254-U36,1.88)*0.11193)),0)</f>
        <v>0</v>
      </c>
      <c r="Z36" s="70">
        <f>IF(O36&gt;0,(INT(POWER(O36-75,1.348)*1.84523)),0)</f>
        <v>0</v>
      </c>
      <c r="AA36" s="70">
        <f>IF(P36&gt;0,(INT(POWER(P36-210,1.41)*0.188807)),0)</f>
        <v>0</v>
      </c>
      <c r="AB36" s="70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66"/>
      <c r="G37" s="47"/>
      <c r="H37" s="43">
        <f>H36</f>
        <v>0</v>
      </c>
      <c r="M37" s="68">
        <f>IF(N37=0,"",":")</f>
      </c>
      <c r="S37" s="68">
        <f>IF(T37=0,"",":")</f>
      </c>
      <c r="U37" s="10">
        <f>L37*60+N37</f>
        <v>0</v>
      </c>
      <c r="W37" s="70">
        <f>IF(J37&gt;0,(INT(POWER(12.76-J37,1.81)*46.0849)),0)</f>
        <v>0</v>
      </c>
      <c r="X37" s="70">
        <f>IF(K37&gt;0,(INT(POWER(42.26-K37,1.81)*4.99087)),0)</f>
        <v>0</v>
      </c>
      <c r="Y37" s="71">
        <f>IF(N37&lt;&gt;"",(INT(POWER(254-U37,1.88)*0.11193)),0)</f>
        <v>0</v>
      </c>
      <c r="Z37" s="70">
        <f>IF(O37&gt;0,(INT(POWER(O37-75,1.348)*1.84523)),0)</f>
        <v>0</v>
      </c>
      <c r="AA37" s="70">
        <f>IF(P37&gt;0,(INT(POWER(P37-210,1.41)*0.188807)),0)</f>
        <v>0</v>
      </c>
      <c r="AB37" s="70">
        <f>IF(Q37&gt;0,(INT(POWER(Q37-1.5,1.05)*56.0211)),0)</f>
        <v>0</v>
      </c>
    </row>
    <row r="38" spans="2:19" ht="12.75">
      <c r="B38" s="66"/>
      <c r="G38" s="47"/>
      <c r="H38" s="43">
        <f>H36</f>
        <v>0</v>
      </c>
      <c r="M38" s="47"/>
      <c r="S38" s="47"/>
    </row>
    <row r="39" spans="2:29" ht="12.75">
      <c r="B39" s="22">
        <f>IF(H39=0,"","11.")</f>
      </c>
      <c r="G39" s="67">
        <f>IF(H39=0,"",H39)</f>
      </c>
      <c r="H39" s="14">
        <f>SUM(W39:AB40)+AC39</f>
        <v>0</v>
      </c>
      <c r="M39" s="68">
        <f>IF(N39=0,"",":")</f>
      </c>
      <c r="S39" s="68">
        <f>IF(T39=0,"",":")</f>
      </c>
      <c r="U39" s="10">
        <f>L39*60+N39</f>
        <v>0</v>
      </c>
      <c r="V39" s="10">
        <f>R39*60+T39</f>
        <v>0</v>
      </c>
      <c r="W39" s="70">
        <f>IF(J39&gt;0,(INT(POWER(12.76-J39,1.81)*46.0849)),0)</f>
        <v>0</v>
      </c>
      <c r="X39" s="70">
        <f>IF(K39&gt;0,(INT(POWER(42.26-K39,1.81)*4.99087)),0)</f>
        <v>0</v>
      </c>
      <c r="Y39" s="71">
        <f>IF(N39&lt;&gt;"",(INT(POWER(254-U39,1.88)*0.11193)),0)</f>
        <v>0</v>
      </c>
      <c r="Z39" s="70">
        <f>IF(O39&gt;0,(INT(POWER(O39-75,1.348)*1.84523)),0)</f>
        <v>0</v>
      </c>
      <c r="AA39" s="70">
        <f>IF(P39&gt;0,(INT(POWER(P39-210,1.41)*0.188807)),0)</f>
        <v>0</v>
      </c>
      <c r="AB39" s="70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66"/>
      <c r="G40" s="47"/>
      <c r="H40" s="43">
        <f>H39</f>
        <v>0</v>
      </c>
      <c r="M40" s="68">
        <f>IF(N40=0,"",":")</f>
      </c>
      <c r="S40" s="68">
        <f>IF(T40=0,"",":")</f>
      </c>
      <c r="U40" s="10">
        <f>L40*60+N40</f>
        <v>0</v>
      </c>
      <c r="W40" s="70">
        <f>IF(J40&gt;0,(INT(POWER(12.76-J40,1.81)*46.0849)),0)</f>
        <v>0</v>
      </c>
      <c r="X40" s="70">
        <f>IF(K40&gt;0,(INT(POWER(42.26-K40,1.81)*4.99087)),0)</f>
        <v>0</v>
      </c>
      <c r="Y40" s="71">
        <f>IF(N40&lt;&gt;"",(INT(POWER(254-U40,1.88)*0.11193)),0)</f>
        <v>0</v>
      </c>
      <c r="Z40" s="70">
        <f>IF(O40&gt;0,(INT(POWER(O40-75,1.348)*1.84523)),0)</f>
        <v>0</v>
      </c>
      <c r="AA40" s="70">
        <f>IF(P40&gt;0,(INT(POWER(P40-210,1.41)*0.188807)),0)</f>
        <v>0</v>
      </c>
      <c r="AB40" s="70">
        <f>IF(Q40&gt;0,(INT(POWER(Q40-1.5,1.05)*56.0211)),0)</f>
        <v>0</v>
      </c>
    </row>
    <row r="41" spans="2:19" ht="12.75">
      <c r="B41" s="66"/>
      <c r="G41" s="47"/>
      <c r="H41" s="43">
        <f>H39</f>
        <v>0</v>
      </c>
      <c r="M41" s="47"/>
      <c r="S41" s="47"/>
    </row>
    <row r="42" spans="2:29" ht="12.75">
      <c r="B42" s="22">
        <f>IF(H42=0,"","12.")</f>
      </c>
      <c r="G42" s="67">
        <f>IF(H42=0,"",H42)</f>
      </c>
      <c r="H42" s="14">
        <f>SUM(W42:AB43)+AC42</f>
        <v>0</v>
      </c>
      <c r="M42" s="68">
        <f>IF(N42=0,"",":")</f>
      </c>
      <c r="S42" s="68">
        <f>IF(T42=0,"",":")</f>
      </c>
      <c r="U42" s="10">
        <f>L42*60+N42</f>
        <v>0</v>
      </c>
      <c r="V42" s="10">
        <f>R42*60+T42</f>
        <v>0</v>
      </c>
      <c r="W42" s="70">
        <f>IF(J42&gt;0,(INT(POWER(12.76-J42,1.81)*46.0849)),0)</f>
        <v>0</v>
      </c>
      <c r="X42" s="70">
        <f>IF(K42&gt;0,(INT(POWER(42.26-K42,1.81)*4.99087)),0)</f>
        <v>0</v>
      </c>
      <c r="Y42" s="71">
        <f>IF(N42&lt;&gt;"",(INT(POWER(254-U42,1.88)*0.11193)),0)</f>
        <v>0</v>
      </c>
      <c r="Z42" s="70">
        <f>IF(O42&gt;0,(INT(POWER(O42-75,1.348)*1.84523)),0)</f>
        <v>0</v>
      </c>
      <c r="AA42" s="70">
        <f>IF(P42&gt;0,(INT(POWER(P42-210,1.41)*0.188807)),0)</f>
        <v>0</v>
      </c>
      <c r="AB42" s="70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66"/>
      <c r="G43" s="47"/>
      <c r="H43" s="43">
        <f>H42</f>
        <v>0</v>
      </c>
      <c r="M43" s="68">
        <f>IF(N43=0,"",":")</f>
      </c>
      <c r="S43" s="68">
        <f>IF(T43=0,"",":")</f>
      </c>
      <c r="U43" s="10">
        <f>L43*60+N43</f>
        <v>0</v>
      </c>
      <c r="W43" s="70">
        <f>IF(J43&gt;0,(INT(POWER(12.76-J43,1.81)*46.0849)),0)</f>
        <v>0</v>
      </c>
      <c r="X43" s="70">
        <f>IF(K43&gt;0,(INT(POWER(42.26-K43,1.81)*4.99087)),0)</f>
        <v>0</v>
      </c>
      <c r="Y43" s="71">
        <f>IF(N43&lt;&gt;"",(INT(POWER(254-U43,1.88)*0.11193)),0)</f>
        <v>0</v>
      </c>
      <c r="Z43" s="70">
        <f>IF(O43&gt;0,(INT(POWER(O43-75,1.348)*1.84523)),0)</f>
        <v>0</v>
      </c>
      <c r="AA43" s="70">
        <f>IF(P43&gt;0,(INT(POWER(P43-210,1.41)*0.188807)),0)</f>
        <v>0</v>
      </c>
      <c r="AB43" s="70">
        <f>IF(Q43&gt;0,(INT(POWER(Q43-1.5,1.05)*56.0211)),0)</f>
        <v>0</v>
      </c>
    </row>
    <row r="44" spans="2:19" ht="12.75">
      <c r="B44" s="66"/>
      <c r="G44" s="47"/>
      <c r="H44" s="43">
        <f>H42</f>
        <v>0</v>
      </c>
      <c r="M44" s="47"/>
      <c r="S44" s="47"/>
    </row>
    <row r="45" spans="2:29" ht="12.75">
      <c r="B45" s="22">
        <f>IF(H45=0,"","13.")</f>
      </c>
      <c r="G45" s="67">
        <f>IF(H45=0,"",H45)</f>
      </c>
      <c r="H45" s="14">
        <f>SUM(W45:AB46)+AC45</f>
        <v>0</v>
      </c>
      <c r="M45" s="68">
        <f>IF(N45=0,"",":")</f>
      </c>
      <c r="S45" s="68">
        <f>IF(T45=0,"",":")</f>
      </c>
      <c r="U45" s="10">
        <f>L45*60+N45</f>
        <v>0</v>
      </c>
      <c r="V45" s="10">
        <f>R45*60+T45</f>
        <v>0</v>
      </c>
      <c r="W45" s="70">
        <f>IF(J45&gt;0,(INT(POWER(12.76-J45,1.81)*46.0849)),0)</f>
        <v>0</v>
      </c>
      <c r="X45" s="70">
        <f>IF(K45&gt;0,(INT(POWER(42.26-K45,1.81)*4.99087)),0)</f>
        <v>0</v>
      </c>
      <c r="Y45" s="71">
        <f>IF(N45&lt;&gt;"",(INT(POWER(254-U45,1.88)*0.11193)),0)</f>
        <v>0</v>
      </c>
      <c r="Z45" s="70">
        <f>IF(O45&gt;0,(INT(POWER(O45-75,1.348)*1.84523)),0)</f>
        <v>0</v>
      </c>
      <c r="AA45" s="70">
        <f>IF(P45&gt;0,(INT(POWER(P45-210,1.41)*0.188807)),0)</f>
        <v>0</v>
      </c>
      <c r="AB45" s="70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66"/>
      <c r="G46" s="47"/>
      <c r="H46" s="43">
        <f>H45</f>
        <v>0</v>
      </c>
      <c r="M46" s="68">
        <f>IF(N46=0,"",":")</f>
      </c>
      <c r="S46" s="68">
        <f>IF(T46=0,"",":")</f>
      </c>
      <c r="U46" s="10">
        <f>L46*60+N46</f>
        <v>0</v>
      </c>
      <c r="W46" s="70">
        <f>IF(J46&gt;0,(INT(POWER(12.76-J46,1.81)*46.0849)),0)</f>
        <v>0</v>
      </c>
      <c r="X46" s="70">
        <f>IF(K46&gt;0,(INT(POWER(42.26-K46,1.81)*4.99087)),0)</f>
        <v>0</v>
      </c>
      <c r="Y46" s="71">
        <f>IF(N46&lt;&gt;"",(INT(POWER(254-U46,1.88)*0.11193)),0)</f>
        <v>0</v>
      </c>
      <c r="Z46" s="70">
        <f>IF(O46&gt;0,(INT(POWER(O46-75,1.348)*1.84523)),0)</f>
        <v>0</v>
      </c>
      <c r="AA46" s="70">
        <f>IF(P46&gt;0,(INT(POWER(P46-210,1.41)*0.188807)),0)</f>
        <v>0</v>
      </c>
      <c r="AB46" s="70">
        <f>IF(Q46&gt;0,(INT(POWER(Q46-1.5,1.05)*56.0211)),0)</f>
        <v>0</v>
      </c>
    </row>
    <row r="47" spans="2:19" ht="12.75">
      <c r="B47" s="66"/>
      <c r="G47" s="47"/>
      <c r="H47" s="43">
        <f>H45</f>
        <v>0</v>
      </c>
      <c r="M47" s="47"/>
      <c r="S47" s="47"/>
    </row>
    <row r="48" spans="2:29" ht="12.75">
      <c r="B48" s="22">
        <f>IF(H48=0,"","14.")</f>
      </c>
      <c r="G48" s="67">
        <f>IF(H48=0,"",H48)</f>
      </c>
      <c r="H48" s="14">
        <f>SUM(W48:AB49)+AC48</f>
        <v>0</v>
      </c>
      <c r="M48" s="68">
        <f>IF(N48=0,"",":")</f>
      </c>
      <c r="S48" s="68">
        <f>IF(T48=0,"",":")</f>
      </c>
      <c r="U48" s="10">
        <f>L48*60+N48</f>
        <v>0</v>
      </c>
      <c r="V48" s="10">
        <f>R48*60+T48</f>
        <v>0</v>
      </c>
      <c r="W48" s="70">
        <f>IF(J48&gt;0,(INT(POWER(12.76-J48,1.81)*46.0849)),0)</f>
        <v>0</v>
      </c>
      <c r="X48" s="70">
        <f>IF(K48&gt;0,(INT(POWER(42.26-K48,1.81)*4.99087)),0)</f>
        <v>0</v>
      </c>
      <c r="Y48" s="71">
        <f>IF(N48&lt;&gt;"",(INT(POWER(254-U48,1.88)*0.11193)),0)</f>
        <v>0</v>
      </c>
      <c r="Z48" s="70">
        <f>IF(O48&gt;0,(INT(POWER(O48-75,1.348)*1.84523)),0)</f>
        <v>0</v>
      </c>
      <c r="AA48" s="70">
        <f>IF(P48&gt;0,(INT(POWER(P48-210,1.41)*0.188807)),0)</f>
        <v>0</v>
      </c>
      <c r="AB48" s="70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66"/>
      <c r="G49" s="47"/>
      <c r="H49" s="43">
        <f>H48</f>
        <v>0</v>
      </c>
      <c r="M49" s="68">
        <f>IF(N49=0,"",":")</f>
      </c>
      <c r="S49" s="68">
        <f>IF(T49=0,"",":")</f>
      </c>
      <c r="U49" s="10">
        <f>L49*60+N49</f>
        <v>0</v>
      </c>
      <c r="W49" s="70">
        <f>IF(J49&gt;0,(INT(POWER(12.76-J49,1.81)*46.0849)),0)</f>
        <v>0</v>
      </c>
      <c r="X49" s="70">
        <f>IF(K49&gt;0,(INT(POWER(42.26-K49,1.81)*4.99087)),0)</f>
        <v>0</v>
      </c>
      <c r="Y49" s="71">
        <f>IF(N49&lt;&gt;"",(INT(POWER(254-U49,1.88)*0.11193)),0)</f>
        <v>0</v>
      </c>
      <c r="Z49" s="70">
        <f>IF(O49&gt;0,(INT(POWER(O49-75,1.348)*1.84523)),0)</f>
        <v>0</v>
      </c>
      <c r="AA49" s="70">
        <f>IF(P49&gt;0,(INT(POWER(P49-210,1.41)*0.188807)),0)</f>
        <v>0</v>
      </c>
      <c r="AB49" s="70">
        <f>IF(Q49&gt;0,(INT(POWER(Q49-1.5,1.05)*56.0211)),0)</f>
        <v>0</v>
      </c>
    </row>
    <row r="50" spans="2:19" ht="12.75">
      <c r="B50" s="66"/>
      <c r="G50" s="47"/>
      <c r="H50" s="43">
        <f>H48</f>
        <v>0</v>
      </c>
      <c r="M50" s="47"/>
      <c r="S50" s="47"/>
    </row>
    <row r="51" spans="2:29" ht="12.75">
      <c r="B51" s="22">
        <f>IF(H51=0,"","15.")</f>
      </c>
      <c r="G51" s="67">
        <f>IF(H51=0,"",H51)</f>
      </c>
      <c r="H51" s="14">
        <f>SUM(W51:AB52)+AC51</f>
        <v>0</v>
      </c>
      <c r="M51" s="68">
        <f>IF(N51=0,"",":")</f>
      </c>
      <c r="S51" s="68">
        <f>IF(T51=0,"",":")</f>
      </c>
      <c r="U51" s="10">
        <f>L51*60+N51</f>
        <v>0</v>
      </c>
      <c r="V51" s="10">
        <f>R51*60+T51</f>
        <v>0</v>
      </c>
      <c r="W51" s="70">
        <f>IF(J51&gt;0,(INT(POWER(12.76-J51,1.81)*46.0849)),0)</f>
        <v>0</v>
      </c>
      <c r="X51" s="70">
        <f>IF(K51&gt;0,(INT(POWER(42.26-K51,1.81)*4.99087)),0)</f>
        <v>0</v>
      </c>
      <c r="Y51" s="71">
        <f>IF(N51&lt;&gt;"",(INT(POWER(254-U51,1.88)*0.11193)),0)</f>
        <v>0</v>
      </c>
      <c r="Z51" s="70">
        <f>IF(O51&gt;0,(INT(POWER(O51-75,1.348)*1.84523)),0)</f>
        <v>0</v>
      </c>
      <c r="AA51" s="70">
        <f>IF(P51&gt;0,(INT(POWER(P51-210,1.41)*0.188807)),0)</f>
        <v>0</v>
      </c>
      <c r="AB51" s="70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66"/>
      <c r="G52" s="47"/>
      <c r="H52" s="43">
        <f>H51</f>
        <v>0</v>
      </c>
      <c r="M52" s="68">
        <f>IF(N52=0,"",":")</f>
      </c>
      <c r="S52" s="68">
        <f>IF(T52=0,"",":")</f>
      </c>
      <c r="U52" s="10">
        <f>L52*60+N52</f>
        <v>0</v>
      </c>
      <c r="W52" s="70">
        <f>IF(J52&gt;0,(INT(POWER(12.76-J52,1.81)*46.0849)),0)</f>
        <v>0</v>
      </c>
      <c r="X52" s="70">
        <f>IF(K52&gt;0,(INT(POWER(42.26-K52,1.81)*4.99087)),0)</f>
        <v>0</v>
      </c>
      <c r="Y52" s="71">
        <f>IF(N52&lt;&gt;"",(INT(POWER(254-U52,1.88)*0.11193)),0)</f>
        <v>0</v>
      </c>
      <c r="Z52" s="70">
        <f>IF(O52&gt;0,(INT(POWER(O52-75,1.348)*1.84523)),0)</f>
        <v>0</v>
      </c>
      <c r="AA52" s="70">
        <f>IF(P52&gt;0,(INT(POWER(P52-210,1.41)*0.188807)),0)</f>
        <v>0</v>
      </c>
      <c r="AB52" s="70">
        <f>IF(Q52&gt;0,(INT(POWER(Q52-1.5,1.05)*56.0211)),0)</f>
        <v>0</v>
      </c>
    </row>
    <row r="53" spans="2:19" ht="12.75">
      <c r="B53" s="66"/>
      <c r="G53" s="47"/>
      <c r="H53" s="43">
        <f>H51</f>
        <v>0</v>
      </c>
      <c r="M53" s="47"/>
      <c r="S53" s="47"/>
    </row>
    <row r="54" spans="2:29" ht="12.75">
      <c r="B54" s="22">
        <f>IF(H54=0,"","16.")</f>
      </c>
      <c r="G54" s="67">
        <f>IF(H54=0,"",H54)</f>
      </c>
      <c r="H54" s="14">
        <f>SUM(W54:AB55)+AC54</f>
        <v>0</v>
      </c>
      <c r="M54" s="68">
        <f>IF(N54=0,"",":")</f>
      </c>
      <c r="S54" s="68">
        <f>IF(T54=0,"",":")</f>
      </c>
      <c r="U54" s="10">
        <f>L54*60+N54</f>
        <v>0</v>
      </c>
      <c r="V54" s="10">
        <f>R54*60+T54</f>
        <v>0</v>
      </c>
      <c r="W54" s="70">
        <f>IF(J54&gt;0,(INT(POWER(12.76-J54,1.81)*46.0849)),0)</f>
        <v>0</v>
      </c>
      <c r="X54" s="70">
        <f>IF(K54&gt;0,(INT(POWER(42.26-K54,1.81)*4.99087)),0)</f>
        <v>0</v>
      </c>
      <c r="Y54" s="71">
        <f>IF(N54&lt;&gt;"",(INT(POWER(254-U54,1.88)*0.11193)),0)</f>
        <v>0</v>
      </c>
      <c r="Z54" s="70">
        <f>IF(O54&gt;0,(INT(POWER(O54-75,1.348)*1.84523)),0)</f>
        <v>0</v>
      </c>
      <c r="AA54" s="70">
        <f>IF(P54&gt;0,(INT(POWER(P54-210,1.41)*0.188807)),0)</f>
        <v>0</v>
      </c>
      <c r="AB54" s="70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66"/>
      <c r="G55" s="47"/>
      <c r="H55" s="43">
        <f>H54</f>
        <v>0</v>
      </c>
      <c r="M55" s="68">
        <f>IF(N55=0,"",":")</f>
      </c>
      <c r="S55" s="68">
        <f>IF(T55=0,"",":")</f>
      </c>
      <c r="U55" s="10">
        <f>L55*60+N55</f>
        <v>0</v>
      </c>
      <c r="W55" s="70">
        <f>IF(J55&gt;0,(INT(POWER(12.76-J55,1.81)*46.0849)),0)</f>
        <v>0</v>
      </c>
      <c r="X55" s="70">
        <f>IF(K55&gt;0,(INT(POWER(42.26-K55,1.81)*4.99087)),0)</f>
        <v>0</v>
      </c>
      <c r="Y55" s="71">
        <f>IF(N55&lt;&gt;"",(INT(POWER(254-U55,1.88)*0.11193)),0)</f>
        <v>0</v>
      </c>
      <c r="Z55" s="70">
        <f>IF(O55&gt;0,(INT(POWER(O55-75,1.348)*1.84523)),0)</f>
        <v>0</v>
      </c>
      <c r="AA55" s="70">
        <f>IF(P55&gt;0,(INT(POWER(P55-210,1.41)*0.188807)),0)</f>
        <v>0</v>
      </c>
      <c r="AB55" s="70">
        <f>IF(Q55&gt;0,(INT(POWER(Q55-1.5,1.05)*56.0211)),0)</f>
        <v>0</v>
      </c>
    </row>
    <row r="56" spans="2:19" ht="12.75">
      <c r="B56" s="66"/>
      <c r="G56" s="47"/>
      <c r="H56" s="43">
        <f>H54</f>
        <v>0</v>
      </c>
      <c r="M56" s="47"/>
      <c r="S56" s="47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3">
      <selection activeCell="G23" sqref="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21" customWidth="1"/>
    <col min="5" max="5" width="29.00390625" style="0" customWidth="1"/>
    <col min="6" max="6" width="11.25390625" style="33" customWidth="1"/>
    <col min="7" max="7" width="10.375" style="21" customWidth="1"/>
  </cols>
  <sheetData>
    <row r="2" spans="1:7" s="28" customFormat="1" ht="29.25" customHeight="1">
      <c r="A2" s="23" t="s">
        <v>28</v>
      </c>
      <c r="B2" s="23"/>
      <c r="C2" s="24"/>
      <c r="D2" s="30"/>
      <c r="E2" s="25"/>
      <c r="F2" s="32"/>
      <c r="G2" s="27" t="s">
        <v>33</v>
      </c>
    </row>
    <row r="3" spans="1:7" s="29" customFormat="1" ht="23.25" customHeight="1" thickBot="1">
      <c r="A3" s="109"/>
      <c r="B3" s="110" t="s">
        <v>53</v>
      </c>
      <c r="C3" s="109" t="s">
        <v>22</v>
      </c>
      <c r="D3" s="111" t="s">
        <v>25</v>
      </c>
      <c r="E3" s="109" t="s">
        <v>52</v>
      </c>
      <c r="F3" s="112" t="s">
        <v>23</v>
      </c>
      <c r="G3" s="113" t="s">
        <v>24</v>
      </c>
    </row>
    <row r="4" spans="1:12" s="31" customFormat="1" ht="13.5" customHeight="1">
      <c r="A4" s="103" t="str">
        <f aca="true" t="shared" si="0" ref="A4:A34">IF(F4&gt;0,(ROW()-3)&amp;".","")</f>
        <v>1.</v>
      </c>
      <c r="B4" s="104"/>
      <c r="C4" s="105" t="s">
        <v>192</v>
      </c>
      <c r="D4" s="106">
        <v>1991</v>
      </c>
      <c r="E4" s="105" t="s">
        <v>190</v>
      </c>
      <c r="F4" s="107">
        <v>8.32</v>
      </c>
      <c r="G4" s="108">
        <f aca="true" t="shared" si="1" ref="G4:G23">IF(F4&gt;0,(INT(POWER(12.76-F4,1.81)*46.0849)),"")</f>
        <v>684</v>
      </c>
      <c r="H4" s="73" t="s">
        <v>55</v>
      </c>
      <c r="I4" s="74"/>
      <c r="J4" s="74"/>
      <c r="K4" s="74"/>
      <c r="L4" s="74"/>
    </row>
    <row r="5" spans="1:12" s="31" customFormat="1" ht="13.5" customHeight="1">
      <c r="A5" s="97" t="str">
        <f t="shared" si="0"/>
        <v>2.</v>
      </c>
      <c r="B5" s="98"/>
      <c r="C5" s="99" t="s">
        <v>229</v>
      </c>
      <c r="D5" s="100">
        <v>1991</v>
      </c>
      <c r="E5" s="99" t="s">
        <v>215</v>
      </c>
      <c r="F5" s="101">
        <v>8.48</v>
      </c>
      <c r="G5" s="102">
        <f t="shared" si="1"/>
        <v>640</v>
      </c>
      <c r="H5" s="74" t="s">
        <v>56</v>
      </c>
      <c r="I5" s="74"/>
      <c r="J5" s="74"/>
      <c r="K5" s="74"/>
      <c r="L5" s="74"/>
    </row>
    <row r="6" spans="1:12" s="31" customFormat="1" ht="13.5" customHeight="1">
      <c r="A6" s="97" t="str">
        <f t="shared" si="0"/>
        <v>3.</v>
      </c>
      <c r="B6" s="98"/>
      <c r="C6" s="99" t="s">
        <v>218</v>
      </c>
      <c r="D6" s="100">
        <v>1990</v>
      </c>
      <c r="E6" s="99" t="s">
        <v>215</v>
      </c>
      <c r="F6" s="101">
        <v>8.53</v>
      </c>
      <c r="G6" s="102">
        <f t="shared" si="1"/>
        <v>626</v>
      </c>
      <c r="H6" s="34" t="s">
        <v>31</v>
      </c>
      <c r="I6" s="34"/>
      <c r="J6" s="34"/>
      <c r="K6" s="34"/>
      <c r="L6" s="75"/>
    </row>
    <row r="7" spans="1:12" s="31" customFormat="1" ht="13.5" customHeight="1">
      <c r="A7" s="97" t="str">
        <f t="shared" si="0"/>
        <v>4.</v>
      </c>
      <c r="B7" s="98"/>
      <c r="C7" s="99" t="s">
        <v>206</v>
      </c>
      <c r="D7" s="100">
        <v>1991</v>
      </c>
      <c r="E7" s="99" t="s">
        <v>136</v>
      </c>
      <c r="F7" s="101">
        <v>8.54</v>
      </c>
      <c r="G7" s="102">
        <f t="shared" si="1"/>
        <v>624</v>
      </c>
      <c r="H7" s="76" t="s">
        <v>57</v>
      </c>
      <c r="I7" s="76"/>
      <c r="J7" s="76"/>
      <c r="K7" s="76"/>
      <c r="L7" s="75"/>
    </row>
    <row r="8" spans="1:12" s="31" customFormat="1" ht="13.5" customHeight="1">
      <c r="A8" s="97" t="str">
        <f t="shared" si="0"/>
        <v>5.</v>
      </c>
      <c r="B8" s="98"/>
      <c r="C8" s="99" t="s">
        <v>193</v>
      </c>
      <c r="D8" s="100">
        <v>1990</v>
      </c>
      <c r="E8" s="99" t="s">
        <v>190</v>
      </c>
      <c r="F8" s="101">
        <v>8.54</v>
      </c>
      <c r="G8" s="102">
        <f t="shared" si="1"/>
        <v>624</v>
      </c>
      <c r="H8" s="76" t="s">
        <v>58</v>
      </c>
      <c r="I8" s="76"/>
      <c r="J8" s="76"/>
      <c r="K8" s="76"/>
      <c r="L8" s="75"/>
    </row>
    <row r="9" spans="1:12" s="31" customFormat="1" ht="13.5" customHeight="1">
      <c r="A9" s="97" t="str">
        <f t="shared" si="0"/>
        <v>6.</v>
      </c>
      <c r="B9" s="98"/>
      <c r="C9" s="99" t="s">
        <v>194</v>
      </c>
      <c r="D9" s="100">
        <v>1992</v>
      </c>
      <c r="E9" s="99" t="s">
        <v>190</v>
      </c>
      <c r="F9" s="101">
        <v>8.56</v>
      </c>
      <c r="G9" s="102">
        <f t="shared" si="1"/>
        <v>618</v>
      </c>
      <c r="H9" s="34" t="s">
        <v>27</v>
      </c>
      <c r="I9" s="34"/>
      <c r="J9" s="34"/>
      <c r="K9" s="34"/>
      <c r="L9" s="75"/>
    </row>
    <row r="10" spans="1:7" s="31" customFormat="1" ht="13.5" customHeight="1">
      <c r="A10" s="97" t="str">
        <f t="shared" si="0"/>
        <v>7.</v>
      </c>
      <c r="B10" s="98"/>
      <c r="C10" s="99" t="s">
        <v>140</v>
      </c>
      <c r="D10" s="100">
        <v>1988</v>
      </c>
      <c r="E10" s="99" t="s">
        <v>123</v>
      </c>
      <c r="F10" s="101">
        <v>8.64</v>
      </c>
      <c r="G10" s="102">
        <f t="shared" si="1"/>
        <v>597</v>
      </c>
    </row>
    <row r="11" spans="1:7" s="31" customFormat="1" ht="13.5" customHeight="1">
      <c r="A11" s="97" t="str">
        <f t="shared" si="0"/>
        <v>8.</v>
      </c>
      <c r="B11" s="98"/>
      <c r="C11" s="99" t="s">
        <v>143</v>
      </c>
      <c r="D11" s="100">
        <v>1990</v>
      </c>
      <c r="E11" s="99" t="s">
        <v>121</v>
      </c>
      <c r="F11" s="101">
        <v>8.84</v>
      </c>
      <c r="G11" s="102">
        <f t="shared" si="1"/>
        <v>546</v>
      </c>
    </row>
    <row r="12" spans="1:7" s="31" customFormat="1" ht="13.5" customHeight="1">
      <c r="A12" s="97" t="str">
        <f t="shared" si="0"/>
        <v>9.</v>
      </c>
      <c r="B12" s="98"/>
      <c r="C12" s="99" t="s">
        <v>134</v>
      </c>
      <c r="D12" s="100">
        <v>1991</v>
      </c>
      <c r="E12" s="99" t="s">
        <v>135</v>
      </c>
      <c r="F12" s="101">
        <v>8.86</v>
      </c>
      <c r="G12" s="102">
        <f t="shared" si="1"/>
        <v>541</v>
      </c>
    </row>
    <row r="13" spans="1:7" s="31" customFormat="1" ht="13.5" customHeight="1">
      <c r="A13" s="97" t="str">
        <f t="shared" si="0"/>
        <v>10.</v>
      </c>
      <c r="B13" s="98"/>
      <c r="C13" s="99" t="s">
        <v>138</v>
      </c>
      <c r="D13" s="100">
        <v>1991</v>
      </c>
      <c r="E13" s="131" t="s">
        <v>139</v>
      </c>
      <c r="F13" s="101">
        <v>8.98</v>
      </c>
      <c r="G13" s="102">
        <f t="shared" si="1"/>
        <v>511</v>
      </c>
    </row>
    <row r="14" spans="1:7" s="31" customFormat="1" ht="13.5" customHeight="1">
      <c r="A14" s="97" t="str">
        <f t="shared" si="0"/>
        <v>11.</v>
      </c>
      <c r="B14" s="98"/>
      <c r="C14" s="99" t="s">
        <v>144</v>
      </c>
      <c r="D14" s="100">
        <v>1991</v>
      </c>
      <c r="E14" s="99" t="s">
        <v>121</v>
      </c>
      <c r="F14" s="101">
        <v>9</v>
      </c>
      <c r="G14" s="102">
        <f t="shared" si="1"/>
        <v>506</v>
      </c>
    </row>
    <row r="15" spans="1:7" s="31" customFormat="1" ht="13.5" customHeight="1">
      <c r="A15" s="97" t="str">
        <f t="shared" si="0"/>
        <v>12.</v>
      </c>
      <c r="B15" s="98"/>
      <c r="C15" s="99" t="s">
        <v>131</v>
      </c>
      <c r="D15" s="100">
        <v>1992</v>
      </c>
      <c r="E15" s="99" t="s">
        <v>135</v>
      </c>
      <c r="F15" s="101">
        <v>9.16</v>
      </c>
      <c r="G15" s="102">
        <f t="shared" si="1"/>
        <v>468</v>
      </c>
    </row>
    <row r="16" spans="1:7" s="31" customFormat="1" ht="13.5" customHeight="1">
      <c r="A16" s="97" t="str">
        <f t="shared" si="0"/>
        <v>13.</v>
      </c>
      <c r="B16" s="98"/>
      <c r="C16" s="99" t="s">
        <v>142</v>
      </c>
      <c r="D16" s="100">
        <v>1992</v>
      </c>
      <c r="E16" s="99" t="s">
        <v>123</v>
      </c>
      <c r="F16" s="101">
        <v>9.16</v>
      </c>
      <c r="G16" s="102">
        <f t="shared" si="1"/>
        <v>468</v>
      </c>
    </row>
    <row r="17" spans="1:7" s="31" customFormat="1" ht="13.5" customHeight="1">
      <c r="A17" s="97" t="str">
        <f t="shared" si="0"/>
        <v>14.</v>
      </c>
      <c r="B17" s="98"/>
      <c r="C17" s="99" t="s">
        <v>225</v>
      </c>
      <c r="D17" s="100">
        <v>1992</v>
      </c>
      <c r="E17" s="99" t="s">
        <v>215</v>
      </c>
      <c r="F17" s="101">
        <v>9.2</v>
      </c>
      <c r="G17" s="102">
        <f t="shared" si="1"/>
        <v>458</v>
      </c>
    </row>
    <row r="18" spans="1:7" s="31" customFormat="1" ht="13.5" customHeight="1">
      <c r="A18" s="97" t="str">
        <f t="shared" si="0"/>
        <v>15.</v>
      </c>
      <c r="B18" s="98"/>
      <c r="C18" s="99" t="s">
        <v>141</v>
      </c>
      <c r="D18" s="100">
        <v>1990</v>
      </c>
      <c r="E18" s="99" t="s">
        <v>123</v>
      </c>
      <c r="F18" s="101">
        <v>9.29</v>
      </c>
      <c r="G18" s="102">
        <f t="shared" si="1"/>
        <v>438</v>
      </c>
    </row>
    <row r="19" spans="1:7" s="31" customFormat="1" ht="13.5" customHeight="1">
      <c r="A19" s="97" t="str">
        <f t="shared" si="0"/>
        <v>16.</v>
      </c>
      <c r="B19" s="98"/>
      <c r="C19" s="99" t="s">
        <v>133</v>
      </c>
      <c r="D19" s="100">
        <v>1988</v>
      </c>
      <c r="E19" s="99" t="s">
        <v>135</v>
      </c>
      <c r="F19" s="101">
        <v>9.54</v>
      </c>
      <c r="G19" s="102">
        <f t="shared" si="1"/>
        <v>382</v>
      </c>
    </row>
    <row r="20" spans="1:7" s="31" customFormat="1" ht="13.5" customHeight="1">
      <c r="A20" s="97" t="str">
        <f t="shared" si="0"/>
        <v>17.</v>
      </c>
      <c r="B20" s="98"/>
      <c r="C20" s="99" t="s">
        <v>235</v>
      </c>
      <c r="D20" s="100">
        <v>1992</v>
      </c>
      <c r="E20" s="99" t="s">
        <v>139</v>
      </c>
      <c r="F20" s="101">
        <v>9.64</v>
      </c>
      <c r="G20" s="102">
        <f t="shared" si="1"/>
        <v>361</v>
      </c>
    </row>
    <row r="21" spans="1:7" s="31" customFormat="1" ht="13.5" customHeight="1">
      <c r="A21" s="97" t="str">
        <f t="shared" si="0"/>
        <v>18.</v>
      </c>
      <c r="B21" s="98"/>
      <c r="C21" s="99" t="s">
        <v>239</v>
      </c>
      <c r="D21" s="100">
        <v>1992</v>
      </c>
      <c r="E21" s="99" t="s">
        <v>139</v>
      </c>
      <c r="F21" s="101">
        <v>9.86</v>
      </c>
      <c r="G21" s="102">
        <f t="shared" si="1"/>
        <v>316</v>
      </c>
    </row>
    <row r="22" spans="1:7" s="31" customFormat="1" ht="13.5" customHeight="1">
      <c r="A22" s="97" t="str">
        <f t="shared" si="0"/>
        <v>19.</v>
      </c>
      <c r="B22" s="98"/>
      <c r="C22" s="99" t="s">
        <v>137</v>
      </c>
      <c r="D22" s="100">
        <v>1991</v>
      </c>
      <c r="E22" s="99" t="s">
        <v>136</v>
      </c>
      <c r="F22" s="101">
        <v>10.1</v>
      </c>
      <c r="G22" s="102">
        <f t="shared" si="1"/>
        <v>270</v>
      </c>
    </row>
    <row r="23" spans="1:7" s="31" customFormat="1" ht="13.5" customHeight="1">
      <c r="A23" s="97" t="str">
        <f t="shared" si="0"/>
        <v>20.</v>
      </c>
      <c r="B23" s="98"/>
      <c r="C23" s="99" t="s">
        <v>152</v>
      </c>
      <c r="D23" s="100">
        <v>1991</v>
      </c>
      <c r="E23" s="99" t="s">
        <v>136</v>
      </c>
      <c r="F23" s="101">
        <v>12.28</v>
      </c>
      <c r="G23" s="102">
        <f t="shared" si="1"/>
        <v>12</v>
      </c>
    </row>
    <row r="24" spans="1:7" s="31" customFormat="1" ht="13.5" customHeight="1">
      <c r="A24" s="97">
        <f t="shared" si="0"/>
      </c>
      <c r="B24" s="98"/>
      <c r="C24" s="99"/>
      <c r="D24" s="100"/>
      <c r="E24" s="99"/>
      <c r="F24" s="101"/>
      <c r="G24" s="102">
        <f aca="true" t="shared" si="2" ref="G24:G51">IF(F24&gt;0,(INT(POWER(12.76-F24,1.81)*46.0849)),"")</f>
      </c>
    </row>
    <row r="25" spans="1:7" s="31" customFormat="1" ht="13.5" customHeight="1">
      <c r="A25" s="97">
        <f t="shared" si="0"/>
      </c>
      <c r="B25" s="98"/>
      <c r="C25" s="99"/>
      <c r="D25" s="100"/>
      <c r="E25" s="99"/>
      <c r="F25" s="101"/>
      <c r="G25" s="102">
        <f t="shared" si="2"/>
      </c>
    </row>
    <row r="26" spans="1:7" s="31" customFormat="1" ht="13.5" customHeight="1">
      <c r="A26" s="97">
        <f t="shared" si="0"/>
      </c>
      <c r="B26" s="98"/>
      <c r="C26" s="99"/>
      <c r="D26" s="100"/>
      <c r="E26" s="99"/>
      <c r="F26" s="101"/>
      <c r="G26" s="102">
        <f t="shared" si="2"/>
      </c>
    </row>
    <row r="27" spans="1:7" s="31" customFormat="1" ht="13.5" customHeight="1">
      <c r="A27" s="97">
        <f t="shared" si="0"/>
      </c>
      <c r="B27" s="98"/>
      <c r="C27" s="99"/>
      <c r="D27" s="100"/>
      <c r="E27" s="99"/>
      <c r="F27" s="101"/>
      <c r="G27" s="102">
        <f t="shared" si="2"/>
      </c>
    </row>
    <row r="28" spans="1:7" s="31" customFormat="1" ht="13.5" customHeight="1">
      <c r="A28" s="97">
        <f t="shared" si="0"/>
      </c>
      <c r="B28" s="98"/>
      <c r="C28" s="99"/>
      <c r="D28" s="100"/>
      <c r="E28" s="99"/>
      <c r="F28" s="101"/>
      <c r="G28" s="102">
        <f t="shared" si="2"/>
      </c>
    </row>
    <row r="29" spans="1:7" s="31" customFormat="1" ht="13.5" customHeight="1">
      <c r="A29" s="97">
        <f t="shared" si="0"/>
      </c>
      <c r="B29" s="98"/>
      <c r="C29" s="99"/>
      <c r="D29" s="100"/>
      <c r="E29" s="99"/>
      <c r="F29" s="101"/>
      <c r="G29" s="102">
        <f t="shared" si="2"/>
      </c>
    </row>
    <row r="30" spans="1:7" s="31" customFormat="1" ht="13.5" customHeight="1">
      <c r="A30" s="97">
        <f t="shared" si="0"/>
      </c>
      <c r="B30" s="98"/>
      <c r="C30" s="99"/>
      <c r="D30" s="100"/>
      <c r="E30" s="99"/>
      <c r="F30" s="101"/>
      <c r="G30" s="102">
        <f t="shared" si="2"/>
      </c>
    </row>
    <row r="31" spans="1:7" s="31" customFormat="1" ht="13.5" customHeight="1">
      <c r="A31" s="97">
        <f t="shared" si="0"/>
      </c>
      <c r="B31" s="98"/>
      <c r="C31" s="99"/>
      <c r="D31" s="100"/>
      <c r="E31" s="99"/>
      <c r="F31" s="101"/>
      <c r="G31" s="102">
        <f t="shared" si="2"/>
      </c>
    </row>
    <row r="32" spans="1:7" s="31" customFormat="1" ht="13.5" customHeight="1">
      <c r="A32" s="97">
        <f t="shared" si="0"/>
      </c>
      <c r="B32" s="98"/>
      <c r="C32" s="99"/>
      <c r="D32" s="100"/>
      <c r="E32" s="99"/>
      <c r="F32" s="101"/>
      <c r="G32" s="102">
        <f t="shared" si="2"/>
      </c>
    </row>
    <row r="33" spans="1:7" s="31" customFormat="1" ht="13.5" customHeight="1">
      <c r="A33" s="97">
        <f t="shared" si="0"/>
      </c>
      <c r="B33" s="98"/>
      <c r="C33" s="99"/>
      <c r="D33" s="100"/>
      <c r="E33" s="99"/>
      <c r="F33" s="101"/>
      <c r="G33" s="102">
        <f t="shared" si="2"/>
      </c>
    </row>
    <row r="34" spans="1:7" s="31" customFormat="1" ht="13.5" customHeight="1">
      <c r="A34" s="97">
        <f t="shared" si="0"/>
      </c>
      <c r="B34" s="98"/>
      <c r="C34" s="99"/>
      <c r="D34" s="100"/>
      <c r="E34" s="99"/>
      <c r="F34" s="101"/>
      <c r="G34" s="102">
        <f t="shared" si="2"/>
      </c>
    </row>
    <row r="35" spans="1:7" s="31" customFormat="1" ht="13.5" customHeight="1">
      <c r="A35" s="97">
        <f aca="true" t="shared" si="3" ref="A35:A51">IF(F35&gt;0,(ROW()-3)&amp;".","")</f>
      </c>
      <c r="B35" s="98"/>
      <c r="C35" s="99"/>
      <c r="D35" s="100"/>
      <c r="E35" s="99"/>
      <c r="F35" s="101"/>
      <c r="G35" s="102">
        <f t="shared" si="2"/>
      </c>
    </row>
    <row r="36" spans="1:7" s="31" customFormat="1" ht="13.5" customHeight="1">
      <c r="A36" s="97">
        <f t="shared" si="3"/>
      </c>
      <c r="B36" s="98"/>
      <c r="C36" s="99"/>
      <c r="D36" s="100"/>
      <c r="E36" s="99"/>
      <c r="F36" s="101"/>
      <c r="G36" s="102">
        <f t="shared" si="2"/>
      </c>
    </row>
    <row r="37" spans="1:7" s="31" customFormat="1" ht="13.5" customHeight="1">
      <c r="A37" s="97">
        <f t="shared" si="3"/>
      </c>
      <c r="B37" s="98"/>
      <c r="C37" s="99"/>
      <c r="D37" s="100"/>
      <c r="E37" s="99"/>
      <c r="F37" s="101"/>
      <c r="G37" s="102">
        <f t="shared" si="2"/>
      </c>
    </row>
    <row r="38" spans="1:7" s="31" customFormat="1" ht="13.5" customHeight="1">
      <c r="A38" s="97">
        <f t="shared" si="3"/>
      </c>
      <c r="B38" s="98"/>
      <c r="C38" s="99"/>
      <c r="D38" s="100"/>
      <c r="E38" s="99"/>
      <c r="F38" s="101"/>
      <c r="G38" s="102">
        <f t="shared" si="2"/>
      </c>
    </row>
    <row r="39" spans="1:7" s="31" customFormat="1" ht="13.5" customHeight="1">
      <c r="A39" s="97">
        <f t="shared" si="3"/>
      </c>
      <c r="B39" s="98"/>
      <c r="C39" s="99"/>
      <c r="D39" s="100"/>
      <c r="E39" s="99"/>
      <c r="F39" s="101"/>
      <c r="G39" s="102">
        <f t="shared" si="2"/>
      </c>
    </row>
    <row r="40" spans="1:7" s="31" customFormat="1" ht="13.5" customHeight="1">
      <c r="A40" s="97">
        <f t="shared" si="3"/>
      </c>
      <c r="B40" s="98"/>
      <c r="C40" s="99"/>
      <c r="D40" s="100"/>
      <c r="E40" s="99"/>
      <c r="F40" s="101"/>
      <c r="G40" s="102">
        <f t="shared" si="2"/>
      </c>
    </row>
    <row r="41" spans="1:7" s="31" customFormat="1" ht="13.5" customHeight="1">
      <c r="A41" s="97">
        <f t="shared" si="3"/>
      </c>
      <c r="B41" s="98"/>
      <c r="C41" s="99"/>
      <c r="D41" s="100"/>
      <c r="E41" s="99"/>
      <c r="F41" s="101"/>
      <c r="G41" s="102">
        <f t="shared" si="2"/>
      </c>
    </row>
    <row r="42" spans="1:7" s="31" customFormat="1" ht="13.5" customHeight="1">
      <c r="A42" s="97">
        <f t="shared" si="3"/>
      </c>
      <c r="B42" s="98"/>
      <c r="C42" s="99"/>
      <c r="D42" s="100"/>
      <c r="E42" s="99"/>
      <c r="F42" s="101"/>
      <c r="G42" s="102">
        <f t="shared" si="2"/>
      </c>
    </row>
    <row r="43" spans="1:7" s="31" customFormat="1" ht="13.5" customHeight="1">
      <c r="A43" s="97">
        <f t="shared" si="3"/>
      </c>
      <c r="B43" s="98"/>
      <c r="C43" s="99"/>
      <c r="D43" s="100"/>
      <c r="E43" s="99"/>
      <c r="F43" s="101"/>
      <c r="G43" s="102">
        <f t="shared" si="2"/>
      </c>
    </row>
    <row r="44" spans="1:7" s="31" customFormat="1" ht="13.5" customHeight="1">
      <c r="A44" s="97">
        <f t="shared" si="3"/>
      </c>
      <c r="B44" s="98"/>
      <c r="C44" s="99"/>
      <c r="D44" s="100"/>
      <c r="E44" s="99"/>
      <c r="F44" s="101"/>
      <c r="G44" s="102">
        <f t="shared" si="2"/>
      </c>
    </row>
    <row r="45" spans="1:7" s="31" customFormat="1" ht="13.5" customHeight="1">
      <c r="A45" s="97">
        <f t="shared" si="3"/>
      </c>
      <c r="B45" s="98"/>
      <c r="C45" s="99"/>
      <c r="D45" s="100"/>
      <c r="E45" s="99"/>
      <c r="F45" s="101"/>
      <c r="G45" s="102">
        <f t="shared" si="2"/>
      </c>
    </row>
    <row r="46" spans="1:7" s="31" customFormat="1" ht="13.5" customHeight="1">
      <c r="A46" s="97">
        <f t="shared" si="3"/>
      </c>
      <c r="B46" s="98"/>
      <c r="C46" s="99"/>
      <c r="D46" s="100"/>
      <c r="E46" s="99"/>
      <c r="F46" s="101"/>
      <c r="G46" s="102">
        <f t="shared" si="2"/>
      </c>
    </row>
    <row r="47" spans="1:7" s="31" customFormat="1" ht="13.5" customHeight="1">
      <c r="A47" s="97">
        <f t="shared" si="3"/>
      </c>
      <c r="B47" s="98"/>
      <c r="C47" s="99"/>
      <c r="D47" s="100"/>
      <c r="E47" s="99"/>
      <c r="F47" s="101"/>
      <c r="G47" s="102">
        <f t="shared" si="2"/>
      </c>
    </row>
    <row r="48" spans="1:7" s="31" customFormat="1" ht="13.5" customHeight="1">
      <c r="A48" s="97">
        <f t="shared" si="3"/>
      </c>
      <c r="B48" s="98"/>
      <c r="C48" s="99"/>
      <c r="D48" s="100"/>
      <c r="E48" s="99"/>
      <c r="F48" s="101"/>
      <c r="G48" s="102">
        <f t="shared" si="2"/>
      </c>
    </row>
    <row r="49" spans="1:7" s="31" customFormat="1" ht="13.5" customHeight="1">
      <c r="A49" s="97">
        <f t="shared" si="3"/>
      </c>
      <c r="B49" s="98"/>
      <c r="C49" s="99"/>
      <c r="D49" s="100"/>
      <c r="E49" s="99"/>
      <c r="F49" s="101"/>
      <c r="G49" s="102">
        <f t="shared" si="2"/>
      </c>
    </row>
    <row r="50" spans="1:7" s="31" customFormat="1" ht="13.5" customHeight="1">
      <c r="A50" s="97">
        <f t="shared" si="3"/>
      </c>
      <c r="B50" s="98"/>
      <c r="C50" s="99"/>
      <c r="D50" s="100"/>
      <c r="E50" s="99"/>
      <c r="F50" s="101"/>
      <c r="G50" s="102">
        <f t="shared" si="2"/>
      </c>
    </row>
    <row r="51" spans="1:7" s="31" customFormat="1" ht="13.5" customHeight="1">
      <c r="A51" s="97">
        <f t="shared" si="3"/>
      </c>
      <c r="B51" s="98"/>
      <c r="C51" s="99"/>
      <c r="D51" s="100"/>
      <c r="E51" s="99"/>
      <c r="F51" s="101"/>
      <c r="G51" s="102">
        <f t="shared" si="2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6"/>
  <sheetViews>
    <sheetView workbookViewId="0" topLeftCell="A1">
      <selection activeCell="E4" sqref="E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21" customWidth="1"/>
    <col min="5" max="5" width="26.375" style="0" customWidth="1"/>
    <col min="6" max="6" width="9.375" style="33" customWidth="1"/>
    <col min="7" max="7" width="9.125" style="21" customWidth="1"/>
  </cols>
  <sheetData>
    <row r="1" spans="5:6" ht="12.75">
      <c r="E1" s="35"/>
      <c r="F1" s="36"/>
    </row>
    <row r="2" spans="1:7" s="28" customFormat="1" ht="29.25" customHeight="1">
      <c r="A2" s="23" t="s">
        <v>28</v>
      </c>
      <c r="B2" s="23"/>
      <c r="C2" s="24"/>
      <c r="D2" s="30"/>
      <c r="E2" s="25"/>
      <c r="F2" s="32"/>
      <c r="G2" s="27" t="s">
        <v>32</v>
      </c>
    </row>
    <row r="3" spans="1:7" s="29" customFormat="1" ht="23.25" customHeight="1" thickBot="1">
      <c r="A3" s="109"/>
      <c r="B3" s="110" t="s">
        <v>53</v>
      </c>
      <c r="C3" s="109" t="s">
        <v>22</v>
      </c>
      <c r="D3" s="111" t="s">
        <v>26</v>
      </c>
      <c r="E3" s="109" t="s">
        <v>52</v>
      </c>
      <c r="F3" s="112" t="s">
        <v>23</v>
      </c>
      <c r="G3" s="113" t="s">
        <v>24</v>
      </c>
    </row>
    <row r="4" spans="1:12" s="29" customFormat="1" ht="13.5" customHeight="1">
      <c r="A4" s="103" t="str">
        <f aca="true" t="shared" si="0" ref="A4:A34">IF(F4&gt;0,(ROW()-3)&amp;".","")</f>
        <v>1.</v>
      </c>
      <c r="B4" s="104"/>
      <c r="C4" s="105" t="s">
        <v>196</v>
      </c>
      <c r="D4" s="106">
        <v>1990</v>
      </c>
      <c r="E4" s="105" t="s">
        <v>190</v>
      </c>
      <c r="F4" s="107">
        <v>29.61</v>
      </c>
      <c r="G4" s="108">
        <f aca="true" t="shared" si="1" ref="G4:G21">IF(F4&gt;0,(INT(POWER(42.26-F4,1.81)*4.99087)),"")</f>
        <v>493</v>
      </c>
      <c r="H4" s="73" t="s">
        <v>55</v>
      </c>
      <c r="I4" s="74"/>
      <c r="J4" s="74"/>
      <c r="K4" s="74"/>
      <c r="L4" s="74"/>
    </row>
    <row r="5" spans="1:12" s="29" customFormat="1" ht="13.5" customHeight="1">
      <c r="A5" s="97" t="str">
        <f t="shared" si="0"/>
        <v>2.</v>
      </c>
      <c r="B5" s="98"/>
      <c r="C5" s="99" t="s">
        <v>195</v>
      </c>
      <c r="D5" s="100">
        <v>1988</v>
      </c>
      <c r="E5" s="105" t="s">
        <v>190</v>
      </c>
      <c r="F5" s="101">
        <v>30.2</v>
      </c>
      <c r="G5" s="102">
        <f t="shared" si="1"/>
        <v>452</v>
      </c>
      <c r="H5" s="74" t="s">
        <v>56</v>
      </c>
      <c r="I5" s="74"/>
      <c r="J5" s="74"/>
      <c r="K5" s="74"/>
      <c r="L5" s="74"/>
    </row>
    <row r="6" spans="1:12" s="29" customFormat="1" ht="13.5" customHeight="1">
      <c r="A6" s="97" t="str">
        <f t="shared" si="0"/>
        <v>3.</v>
      </c>
      <c r="B6" s="98"/>
      <c r="C6" s="99" t="s">
        <v>194</v>
      </c>
      <c r="D6" s="100"/>
      <c r="E6" s="99" t="s">
        <v>190</v>
      </c>
      <c r="F6" s="101">
        <v>30.39</v>
      </c>
      <c r="G6" s="102">
        <f t="shared" si="1"/>
        <v>439</v>
      </c>
      <c r="H6" s="34" t="s">
        <v>31</v>
      </c>
      <c r="I6" s="34"/>
      <c r="J6" s="34"/>
      <c r="K6" s="34"/>
      <c r="L6" s="75"/>
    </row>
    <row r="7" spans="1:12" s="29" customFormat="1" ht="13.5" customHeight="1">
      <c r="A7" s="97" t="str">
        <f t="shared" si="0"/>
        <v>4.</v>
      </c>
      <c r="B7" s="98"/>
      <c r="C7" s="117" t="s">
        <v>214</v>
      </c>
      <c r="D7" s="118">
        <v>1992</v>
      </c>
      <c r="E7" s="117" t="s">
        <v>215</v>
      </c>
      <c r="F7" s="101">
        <v>30.64</v>
      </c>
      <c r="G7" s="102">
        <f t="shared" si="1"/>
        <v>422</v>
      </c>
      <c r="H7" s="76" t="s">
        <v>57</v>
      </c>
      <c r="I7" s="76"/>
      <c r="J7" s="76"/>
      <c r="K7" s="76"/>
      <c r="L7" s="75"/>
    </row>
    <row r="8" spans="1:12" s="29" customFormat="1" ht="13.5" customHeight="1">
      <c r="A8" s="97" t="str">
        <f t="shared" si="0"/>
        <v>5.</v>
      </c>
      <c r="B8" s="98"/>
      <c r="C8" s="99" t="s">
        <v>140</v>
      </c>
      <c r="D8" s="100">
        <v>1988</v>
      </c>
      <c r="E8" s="99" t="s">
        <v>123</v>
      </c>
      <c r="F8" s="101">
        <v>30.65</v>
      </c>
      <c r="G8" s="102">
        <f t="shared" si="1"/>
        <v>422</v>
      </c>
      <c r="H8" s="76" t="s">
        <v>58</v>
      </c>
      <c r="I8" s="76"/>
      <c r="J8" s="76"/>
      <c r="K8" s="76"/>
      <c r="L8" s="75"/>
    </row>
    <row r="9" spans="1:12" s="29" customFormat="1" ht="13.5" customHeight="1">
      <c r="A9" s="97" t="str">
        <f t="shared" si="0"/>
        <v>6.</v>
      </c>
      <c r="B9" s="98"/>
      <c r="C9" s="99" t="s">
        <v>226</v>
      </c>
      <c r="D9" s="100">
        <v>1989</v>
      </c>
      <c r="E9" s="99" t="s">
        <v>215</v>
      </c>
      <c r="F9" s="101">
        <v>30.92</v>
      </c>
      <c r="G9" s="102">
        <f t="shared" si="1"/>
        <v>404</v>
      </c>
      <c r="H9" s="34" t="s">
        <v>27</v>
      </c>
      <c r="I9" s="34"/>
      <c r="J9" s="34"/>
      <c r="K9" s="34"/>
      <c r="L9" s="75"/>
    </row>
    <row r="10" spans="1:7" s="29" customFormat="1" ht="13.5" customHeight="1">
      <c r="A10" s="97" t="str">
        <f t="shared" si="0"/>
        <v>7.</v>
      </c>
      <c r="B10" s="98"/>
      <c r="C10" s="31" t="s">
        <v>154</v>
      </c>
      <c r="D10" s="100">
        <v>1991</v>
      </c>
      <c r="E10" s="31" t="s">
        <v>132</v>
      </c>
      <c r="F10" s="101">
        <v>31.36</v>
      </c>
      <c r="G10" s="102">
        <f t="shared" si="1"/>
        <v>376</v>
      </c>
    </row>
    <row r="11" spans="1:7" s="29" customFormat="1" ht="13.5" customHeight="1">
      <c r="A11" s="97" t="str">
        <f t="shared" si="0"/>
        <v>8.</v>
      </c>
      <c r="B11" s="98"/>
      <c r="C11" s="99" t="s">
        <v>225</v>
      </c>
      <c r="D11" s="100">
        <v>1992</v>
      </c>
      <c r="E11" s="99" t="s">
        <v>215</v>
      </c>
      <c r="F11" s="101">
        <v>31.41</v>
      </c>
      <c r="G11" s="102">
        <f t="shared" si="1"/>
        <v>373</v>
      </c>
    </row>
    <row r="12" spans="1:7" s="29" customFormat="1" ht="13.5" customHeight="1">
      <c r="A12" s="97" t="str">
        <f t="shared" si="0"/>
        <v>9.</v>
      </c>
      <c r="B12" s="98"/>
      <c r="C12" s="99" t="s">
        <v>156</v>
      </c>
      <c r="D12" s="100">
        <v>1989</v>
      </c>
      <c r="E12" s="99" t="s">
        <v>123</v>
      </c>
      <c r="F12" s="101">
        <v>31.95</v>
      </c>
      <c r="G12" s="102">
        <f t="shared" si="1"/>
        <v>340</v>
      </c>
    </row>
    <row r="13" spans="1:7" s="29" customFormat="1" ht="13.5" customHeight="1">
      <c r="A13" s="97" t="str">
        <f t="shared" si="0"/>
        <v>10.</v>
      </c>
      <c r="B13" s="98"/>
      <c r="C13" s="99" t="s">
        <v>145</v>
      </c>
      <c r="D13" s="100">
        <v>1990</v>
      </c>
      <c r="E13" s="99" t="s">
        <v>121</v>
      </c>
      <c r="F13" s="101">
        <v>32.67</v>
      </c>
      <c r="G13" s="102">
        <f t="shared" si="1"/>
        <v>298</v>
      </c>
    </row>
    <row r="14" spans="1:7" s="29" customFormat="1" ht="13.5" customHeight="1">
      <c r="A14" s="97" t="str">
        <f t="shared" si="0"/>
        <v>11.</v>
      </c>
      <c r="B14" s="98"/>
      <c r="C14" s="99" t="s">
        <v>157</v>
      </c>
      <c r="D14" s="100">
        <v>1992</v>
      </c>
      <c r="E14" s="99" t="s">
        <v>123</v>
      </c>
      <c r="F14" s="101">
        <v>32.79</v>
      </c>
      <c r="G14" s="102">
        <f t="shared" si="1"/>
        <v>291</v>
      </c>
    </row>
    <row r="15" spans="1:7" s="29" customFormat="1" ht="13.5" customHeight="1">
      <c r="A15" s="97" t="str">
        <f t="shared" si="0"/>
        <v>12.</v>
      </c>
      <c r="B15" s="98"/>
      <c r="C15" s="99" t="s">
        <v>146</v>
      </c>
      <c r="D15" s="100">
        <v>1991</v>
      </c>
      <c r="E15" s="99" t="s">
        <v>121</v>
      </c>
      <c r="F15" s="101">
        <v>33.13</v>
      </c>
      <c r="G15" s="102">
        <f t="shared" si="1"/>
        <v>273</v>
      </c>
    </row>
    <row r="16" spans="1:7" s="29" customFormat="1" ht="13.5" customHeight="1">
      <c r="A16" s="97" t="str">
        <f t="shared" si="0"/>
        <v>13.</v>
      </c>
      <c r="B16" s="98"/>
      <c r="C16" s="99" t="s">
        <v>235</v>
      </c>
      <c r="D16" s="100">
        <v>1992</v>
      </c>
      <c r="E16" s="99" t="s">
        <v>149</v>
      </c>
      <c r="F16" s="101">
        <v>33.88</v>
      </c>
      <c r="G16" s="102">
        <f t="shared" si="1"/>
        <v>234</v>
      </c>
    </row>
    <row r="17" spans="1:7" s="29" customFormat="1" ht="13.5" customHeight="1">
      <c r="A17" s="97" t="str">
        <f t="shared" si="0"/>
        <v>14.</v>
      </c>
      <c r="B17" s="98"/>
      <c r="C17" s="99" t="s">
        <v>148</v>
      </c>
      <c r="D17" s="100">
        <v>1988</v>
      </c>
      <c r="E17" s="99" t="s">
        <v>149</v>
      </c>
      <c r="F17" s="101">
        <v>33.95</v>
      </c>
      <c r="G17" s="102">
        <f t="shared" si="1"/>
        <v>230</v>
      </c>
    </row>
    <row r="18" spans="1:7" s="29" customFormat="1" ht="13.5" customHeight="1">
      <c r="A18" s="97" t="str">
        <f t="shared" si="0"/>
        <v>15.</v>
      </c>
      <c r="B18" s="98"/>
      <c r="C18" s="99" t="s">
        <v>161</v>
      </c>
      <c r="D18" s="100">
        <v>1990</v>
      </c>
      <c r="E18" s="99" t="s">
        <v>151</v>
      </c>
      <c r="F18" s="101">
        <v>34.45</v>
      </c>
      <c r="G18" s="102">
        <f t="shared" si="1"/>
        <v>206</v>
      </c>
    </row>
    <row r="19" spans="1:7" s="29" customFormat="1" ht="13.5" customHeight="1">
      <c r="A19" s="97" t="str">
        <f t="shared" si="0"/>
        <v>16.</v>
      </c>
      <c r="B19" s="98"/>
      <c r="C19" s="99" t="s">
        <v>153</v>
      </c>
      <c r="D19" s="100">
        <v>1992</v>
      </c>
      <c r="E19" s="99" t="s">
        <v>132</v>
      </c>
      <c r="F19" s="101">
        <v>35.41</v>
      </c>
      <c r="G19" s="102">
        <f t="shared" si="1"/>
        <v>162</v>
      </c>
    </row>
    <row r="20" spans="1:7" s="29" customFormat="1" ht="13.5" customHeight="1">
      <c r="A20" s="97" t="str">
        <f t="shared" si="0"/>
        <v>17.</v>
      </c>
      <c r="B20" s="98"/>
      <c r="C20" s="99" t="s">
        <v>155</v>
      </c>
      <c r="D20" s="100">
        <v>1990</v>
      </c>
      <c r="E20" s="99" t="s">
        <v>132</v>
      </c>
      <c r="F20" s="101">
        <v>35.83</v>
      </c>
      <c r="G20" s="102">
        <f t="shared" si="1"/>
        <v>144</v>
      </c>
    </row>
    <row r="21" spans="1:7" s="29" customFormat="1" ht="13.5" customHeight="1">
      <c r="A21" s="97" t="str">
        <f t="shared" si="0"/>
        <v>18.</v>
      </c>
      <c r="B21" s="98"/>
      <c r="C21" s="99" t="s">
        <v>147</v>
      </c>
      <c r="D21" s="100">
        <v>1990</v>
      </c>
      <c r="E21" s="99" t="s">
        <v>149</v>
      </c>
      <c r="F21" s="101">
        <v>38.06</v>
      </c>
      <c r="G21" s="102">
        <f t="shared" si="1"/>
        <v>67</v>
      </c>
    </row>
    <row r="22" spans="1:7" s="29" customFormat="1" ht="13.5" customHeight="1">
      <c r="A22" s="97">
        <f t="shared" si="0"/>
      </c>
      <c r="B22" s="98"/>
      <c r="C22" s="99"/>
      <c r="D22" s="100"/>
      <c r="E22" s="99"/>
      <c r="F22" s="101"/>
      <c r="G22" s="102">
        <f aca="true" t="shared" si="2" ref="G22:G51">IF(F22&gt;0,(INT(POWER(42.26-F22,1.81)*4.99087)),"")</f>
      </c>
    </row>
    <row r="23" spans="1:7" s="29" customFormat="1" ht="13.5" customHeight="1">
      <c r="A23" s="97">
        <f t="shared" si="0"/>
      </c>
      <c r="B23" s="98"/>
      <c r="C23" s="99"/>
      <c r="D23" s="100"/>
      <c r="E23" s="99"/>
      <c r="F23" s="101"/>
      <c r="G23" s="102">
        <f t="shared" si="2"/>
      </c>
    </row>
    <row r="24" spans="1:7" s="29" customFormat="1" ht="13.5" customHeight="1">
      <c r="A24" s="97">
        <f t="shared" si="0"/>
      </c>
      <c r="B24" s="98"/>
      <c r="C24" s="99"/>
      <c r="D24" s="100"/>
      <c r="E24" s="99"/>
      <c r="F24" s="101"/>
      <c r="G24" s="102">
        <f t="shared" si="2"/>
      </c>
    </row>
    <row r="25" spans="1:7" s="29" customFormat="1" ht="13.5" customHeight="1">
      <c r="A25" s="97">
        <f t="shared" si="0"/>
      </c>
      <c r="B25" s="98"/>
      <c r="C25" s="99"/>
      <c r="D25" s="100"/>
      <c r="E25" s="99"/>
      <c r="F25" s="101"/>
      <c r="G25" s="102">
        <f t="shared" si="2"/>
      </c>
    </row>
    <row r="26" spans="1:7" s="29" customFormat="1" ht="13.5" customHeight="1">
      <c r="A26" s="97">
        <f t="shared" si="0"/>
      </c>
      <c r="B26" s="98"/>
      <c r="C26" s="99"/>
      <c r="D26" s="100"/>
      <c r="E26" s="99"/>
      <c r="F26" s="101"/>
      <c r="G26" s="102">
        <f t="shared" si="2"/>
      </c>
    </row>
    <row r="27" spans="1:7" s="29" customFormat="1" ht="13.5" customHeight="1">
      <c r="A27" s="97">
        <f t="shared" si="0"/>
      </c>
      <c r="B27" s="98"/>
      <c r="C27" s="99"/>
      <c r="D27" s="100"/>
      <c r="E27" s="99"/>
      <c r="F27" s="101"/>
      <c r="G27" s="102">
        <f t="shared" si="2"/>
      </c>
    </row>
    <row r="28" spans="1:7" s="29" customFormat="1" ht="13.5" customHeight="1">
      <c r="A28" s="97">
        <f t="shared" si="0"/>
      </c>
      <c r="B28" s="98"/>
      <c r="C28" s="99"/>
      <c r="D28" s="100"/>
      <c r="E28" s="99"/>
      <c r="F28" s="101"/>
      <c r="G28" s="102">
        <f t="shared" si="2"/>
      </c>
    </row>
    <row r="29" spans="1:7" s="29" customFormat="1" ht="13.5" customHeight="1">
      <c r="A29" s="97">
        <f t="shared" si="0"/>
      </c>
      <c r="B29" s="98"/>
      <c r="C29" s="99"/>
      <c r="D29" s="100"/>
      <c r="E29" s="99"/>
      <c r="F29" s="101"/>
      <c r="G29" s="102">
        <f t="shared" si="2"/>
      </c>
    </row>
    <row r="30" spans="1:7" s="29" customFormat="1" ht="13.5" customHeight="1">
      <c r="A30" s="97">
        <f t="shared" si="0"/>
      </c>
      <c r="B30" s="98"/>
      <c r="C30" s="99"/>
      <c r="D30" s="100"/>
      <c r="E30" s="99"/>
      <c r="F30" s="101"/>
      <c r="G30" s="102">
        <f t="shared" si="2"/>
      </c>
    </row>
    <row r="31" spans="1:7" s="29" customFormat="1" ht="13.5" customHeight="1">
      <c r="A31" s="97">
        <f t="shared" si="0"/>
      </c>
      <c r="B31" s="98"/>
      <c r="C31" s="99"/>
      <c r="D31" s="100"/>
      <c r="E31" s="99"/>
      <c r="F31" s="101"/>
      <c r="G31" s="102">
        <f t="shared" si="2"/>
      </c>
    </row>
    <row r="32" spans="1:7" s="29" customFormat="1" ht="13.5" customHeight="1">
      <c r="A32" s="97">
        <f t="shared" si="0"/>
      </c>
      <c r="B32" s="98"/>
      <c r="C32" s="99"/>
      <c r="D32" s="100"/>
      <c r="E32" s="99"/>
      <c r="F32" s="101"/>
      <c r="G32" s="102">
        <f t="shared" si="2"/>
      </c>
    </row>
    <row r="33" spans="1:7" s="29" customFormat="1" ht="13.5" customHeight="1">
      <c r="A33" s="97">
        <f t="shared" si="0"/>
      </c>
      <c r="B33" s="98"/>
      <c r="C33" s="99"/>
      <c r="D33" s="100"/>
      <c r="E33" s="99"/>
      <c r="F33" s="101"/>
      <c r="G33" s="102">
        <f t="shared" si="2"/>
      </c>
    </row>
    <row r="34" spans="1:7" s="29" customFormat="1" ht="13.5" customHeight="1">
      <c r="A34" s="97">
        <f t="shared" si="0"/>
      </c>
      <c r="B34" s="98"/>
      <c r="C34" s="99"/>
      <c r="D34" s="100"/>
      <c r="E34" s="99"/>
      <c r="F34" s="101"/>
      <c r="G34" s="102">
        <f t="shared" si="2"/>
      </c>
    </row>
    <row r="35" spans="1:7" s="29" customFormat="1" ht="13.5" customHeight="1">
      <c r="A35" s="97">
        <f aca="true" t="shared" si="3" ref="A35:A49">IF(F35&gt;0,(ROW()-3)&amp;".","")</f>
      </c>
      <c r="B35" s="98"/>
      <c r="C35" s="99"/>
      <c r="D35" s="100"/>
      <c r="E35" s="99"/>
      <c r="F35" s="101"/>
      <c r="G35" s="102">
        <f t="shared" si="2"/>
      </c>
    </row>
    <row r="36" spans="1:7" s="29" customFormat="1" ht="13.5" customHeight="1">
      <c r="A36" s="97">
        <f t="shared" si="3"/>
      </c>
      <c r="B36" s="98"/>
      <c r="C36" s="99"/>
      <c r="D36" s="100"/>
      <c r="E36" s="99"/>
      <c r="F36" s="101"/>
      <c r="G36" s="102">
        <f t="shared" si="2"/>
      </c>
    </row>
    <row r="37" spans="1:7" s="29" customFormat="1" ht="13.5" customHeight="1">
      <c r="A37" s="97">
        <f t="shared" si="3"/>
      </c>
      <c r="B37" s="98"/>
      <c r="C37" s="99"/>
      <c r="D37" s="100"/>
      <c r="E37" s="99"/>
      <c r="F37" s="101"/>
      <c r="G37" s="102">
        <f t="shared" si="2"/>
      </c>
    </row>
    <row r="38" spans="1:7" s="29" customFormat="1" ht="13.5" customHeight="1">
      <c r="A38" s="97">
        <f t="shared" si="3"/>
      </c>
      <c r="B38" s="98"/>
      <c r="C38" s="99"/>
      <c r="D38" s="100"/>
      <c r="E38" s="99"/>
      <c r="F38" s="101"/>
      <c r="G38" s="102">
        <f t="shared" si="2"/>
      </c>
    </row>
    <row r="39" spans="1:7" s="29" customFormat="1" ht="13.5" customHeight="1">
      <c r="A39" s="97">
        <f t="shared" si="3"/>
      </c>
      <c r="B39" s="98"/>
      <c r="C39" s="99"/>
      <c r="D39" s="100"/>
      <c r="E39" s="99"/>
      <c r="F39" s="101"/>
      <c r="G39" s="102">
        <f t="shared" si="2"/>
      </c>
    </row>
    <row r="40" spans="1:7" s="29" customFormat="1" ht="13.5" customHeight="1">
      <c r="A40" s="97">
        <f t="shared" si="3"/>
      </c>
      <c r="B40" s="98"/>
      <c r="C40" s="99"/>
      <c r="D40" s="100"/>
      <c r="E40" s="99"/>
      <c r="F40" s="101"/>
      <c r="G40" s="102">
        <f t="shared" si="2"/>
      </c>
    </row>
    <row r="41" spans="1:7" s="29" customFormat="1" ht="13.5" customHeight="1">
      <c r="A41" s="97">
        <f t="shared" si="3"/>
      </c>
      <c r="B41" s="98"/>
      <c r="C41" s="99"/>
      <c r="D41" s="100"/>
      <c r="E41" s="99"/>
      <c r="F41" s="101"/>
      <c r="G41" s="102">
        <f t="shared" si="2"/>
      </c>
    </row>
    <row r="42" spans="1:7" s="29" customFormat="1" ht="13.5" customHeight="1">
      <c r="A42" s="97">
        <f t="shared" si="3"/>
      </c>
      <c r="B42" s="98"/>
      <c r="C42" s="99"/>
      <c r="D42" s="100"/>
      <c r="E42" s="99"/>
      <c r="F42" s="101"/>
      <c r="G42" s="102">
        <f t="shared" si="2"/>
      </c>
    </row>
    <row r="43" spans="1:7" s="29" customFormat="1" ht="13.5" customHeight="1">
      <c r="A43" s="97">
        <f t="shared" si="3"/>
      </c>
      <c r="B43" s="98"/>
      <c r="C43" s="99"/>
      <c r="D43" s="100"/>
      <c r="E43" s="99"/>
      <c r="F43" s="101"/>
      <c r="G43" s="102">
        <f t="shared" si="2"/>
      </c>
    </row>
    <row r="44" spans="1:7" s="29" customFormat="1" ht="13.5" customHeight="1">
      <c r="A44" s="97">
        <f t="shared" si="3"/>
      </c>
      <c r="B44" s="98"/>
      <c r="C44" s="99"/>
      <c r="D44" s="100"/>
      <c r="E44" s="99"/>
      <c r="F44" s="101"/>
      <c r="G44" s="102">
        <f t="shared" si="2"/>
      </c>
    </row>
    <row r="45" spans="1:7" s="29" customFormat="1" ht="13.5" customHeight="1">
      <c r="A45" s="97">
        <f>IF(F45&gt;0,(ROW()-3)&amp;".","")</f>
      </c>
      <c r="B45" s="98"/>
      <c r="C45" s="99"/>
      <c r="D45" s="100"/>
      <c r="E45" s="99"/>
      <c r="F45" s="101"/>
      <c r="G45" s="102">
        <f t="shared" si="2"/>
      </c>
    </row>
    <row r="46" spans="1:7" s="29" customFormat="1" ht="13.5" customHeight="1">
      <c r="A46" s="97">
        <f>IF(F46&gt;0,(ROW()-3)&amp;".","")</f>
      </c>
      <c r="B46" s="98"/>
      <c r="C46" s="99"/>
      <c r="D46" s="100"/>
      <c r="E46" s="99"/>
      <c r="F46" s="101"/>
      <c r="G46" s="102">
        <f t="shared" si="2"/>
      </c>
    </row>
    <row r="47" spans="1:7" s="29" customFormat="1" ht="13.5" customHeight="1">
      <c r="A47" s="97">
        <f t="shared" si="3"/>
      </c>
      <c r="B47" s="98"/>
      <c r="C47" s="99"/>
      <c r="D47" s="100"/>
      <c r="E47" s="99"/>
      <c r="F47" s="101"/>
      <c r="G47" s="102">
        <f t="shared" si="2"/>
      </c>
    </row>
    <row r="48" spans="1:7" s="29" customFormat="1" ht="13.5" customHeight="1">
      <c r="A48" s="97">
        <f t="shared" si="3"/>
      </c>
      <c r="B48" s="98"/>
      <c r="C48" s="99"/>
      <c r="D48" s="100"/>
      <c r="E48" s="99"/>
      <c r="F48" s="101"/>
      <c r="G48" s="102">
        <f t="shared" si="2"/>
      </c>
    </row>
    <row r="49" spans="1:7" s="29" customFormat="1" ht="13.5" customHeight="1">
      <c r="A49" s="97">
        <f t="shared" si="3"/>
      </c>
      <c r="B49" s="98"/>
      <c r="C49" s="99"/>
      <c r="D49" s="100"/>
      <c r="E49" s="99"/>
      <c r="F49" s="101"/>
      <c r="G49" s="102">
        <f t="shared" si="2"/>
      </c>
    </row>
    <row r="50" spans="1:7" s="29" customFormat="1" ht="13.5" customHeight="1">
      <c r="A50" s="97">
        <f>IF(F50&gt;0,(ROW()-3)&amp;".","")</f>
      </c>
      <c r="B50" s="98"/>
      <c r="C50" s="99"/>
      <c r="D50" s="100"/>
      <c r="E50" s="99"/>
      <c r="F50" s="101"/>
      <c r="G50" s="102">
        <f t="shared" si="2"/>
      </c>
    </row>
    <row r="51" spans="1:7" s="29" customFormat="1" ht="13.5" customHeight="1">
      <c r="A51" s="97">
        <f>IF(F51&gt;0,(ROW()-3)&amp;".","")</f>
      </c>
      <c r="B51" s="98"/>
      <c r="C51" s="99"/>
      <c r="D51" s="100"/>
      <c r="E51" s="99"/>
      <c r="F51" s="101"/>
      <c r="G51" s="102">
        <f t="shared" si="2"/>
      </c>
    </row>
    <row r="52" spans="1:7" ht="12.75">
      <c r="A52" s="114"/>
      <c r="B52" s="114"/>
      <c r="C52" s="114"/>
      <c r="D52" s="115"/>
      <c r="E52" s="114"/>
      <c r="F52" s="116"/>
      <c r="G52" s="115"/>
    </row>
    <row r="53" spans="1:7" ht="12.75">
      <c r="A53" s="114"/>
      <c r="B53" s="114"/>
      <c r="C53" s="114"/>
      <c r="D53" s="115"/>
      <c r="E53" s="114"/>
      <c r="F53" s="116"/>
      <c r="G53" s="115"/>
    </row>
    <row r="54" spans="1:7" ht="12.75">
      <c r="A54" s="114"/>
      <c r="B54" s="114"/>
      <c r="C54" s="114"/>
      <c r="D54" s="115"/>
      <c r="E54" s="114"/>
      <c r="F54" s="116"/>
      <c r="G54" s="115"/>
    </row>
    <row r="55" spans="1:7" ht="12.75">
      <c r="A55" s="128"/>
      <c r="B55" s="128"/>
      <c r="C55" s="128"/>
      <c r="D55" s="129"/>
      <c r="E55" s="128"/>
      <c r="F55" s="130"/>
      <c r="G55" s="129"/>
    </row>
    <row r="56" spans="1:7" ht="12.75">
      <c r="A56" s="128"/>
      <c r="B56" s="128"/>
      <c r="C56" s="128"/>
      <c r="D56" s="129"/>
      <c r="E56" s="128"/>
      <c r="F56" s="130"/>
      <c r="G56" s="129"/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4"/>
  <sheetViews>
    <sheetView workbookViewId="0" topLeftCell="A1">
      <selection activeCell="C25" sqref="C25"/>
    </sheetView>
  </sheetViews>
  <sheetFormatPr defaultColWidth="9.00390625" defaultRowHeight="12.75"/>
  <cols>
    <col min="1" max="1" width="5.25390625" style="0" customWidth="1"/>
    <col min="2" max="2" width="5.25390625" style="35" customWidth="1"/>
    <col min="3" max="3" width="26.375" style="0" customWidth="1"/>
    <col min="4" max="4" width="8.125" style="21" customWidth="1"/>
    <col min="5" max="5" width="26.375" style="0" customWidth="1"/>
    <col min="6" max="6" width="4.125" style="21" customWidth="1"/>
    <col min="7" max="7" width="1.00390625" style="21" customWidth="1"/>
    <col min="8" max="8" width="5.125" style="41" customWidth="1"/>
    <col min="9" max="9" width="9.625" style="21" customWidth="1"/>
  </cols>
  <sheetData>
    <row r="1" spans="5:6" ht="12.75">
      <c r="E1" s="35"/>
      <c r="F1" s="37"/>
    </row>
    <row r="2" spans="1:9" s="28" customFormat="1" ht="21.75" customHeight="1">
      <c r="A2" s="23" t="s">
        <v>28</v>
      </c>
      <c r="B2" s="77"/>
      <c r="C2" s="24"/>
      <c r="D2" s="30"/>
      <c r="E2" s="25"/>
      <c r="F2" s="26"/>
      <c r="G2" s="26"/>
      <c r="H2" s="40"/>
      <c r="I2" s="27" t="s">
        <v>35</v>
      </c>
    </row>
    <row r="3" spans="1:9" s="29" customFormat="1" ht="23.25" customHeight="1" thickBot="1">
      <c r="A3" s="109"/>
      <c r="B3" s="110" t="s">
        <v>53</v>
      </c>
      <c r="C3" s="109" t="s">
        <v>22</v>
      </c>
      <c r="D3" s="111" t="s">
        <v>26</v>
      </c>
      <c r="E3" s="109" t="s">
        <v>52</v>
      </c>
      <c r="F3" s="126"/>
      <c r="G3" s="113" t="s">
        <v>23</v>
      </c>
      <c r="H3" s="127"/>
      <c r="I3" s="113" t="s">
        <v>24</v>
      </c>
    </row>
    <row r="4" spans="1:14" s="31" customFormat="1" ht="13.5" customHeight="1">
      <c r="A4" s="103">
        <f>IF(H4&lt;&gt;"",(ROW()-3)&amp;".","")</f>
      </c>
      <c r="B4" s="104"/>
      <c r="C4" s="105" t="s">
        <v>162</v>
      </c>
      <c r="D4" s="106">
        <v>1991</v>
      </c>
      <c r="E4" s="105" t="s">
        <v>151</v>
      </c>
      <c r="F4" s="106">
        <v>0</v>
      </c>
      <c r="G4" s="124">
        <f aca="true" t="shared" si="0" ref="G4:G24">IF(H4=0,"",":")</f>
      </c>
      <c r="H4" s="125"/>
      <c r="I4" s="108">
        <f aca="true" t="shared" si="1" ref="I4:I27">IF(H4&lt;&gt;"",(INT(POWER(254-(60*F4+H4),1.88)*0.11193)),"")</f>
      </c>
      <c r="J4" s="73" t="s">
        <v>59</v>
      </c>
      <c r="K4" s="74"/>
      <c r="L4" s="74"/>
      <c r="M4" s="74"/>
      <c r="N4" s="74"/>
    </row>
    <row r="5" spans="1:14" s="31" customFormat="1" ht="13.5" customHeight="1">
      <c r="A5" s="97">
        <f aca="true" t="shared" si="2" ref="A5:A27">IF(F5&gt;0,(ROW()-3)&amp;".","")</f>
      </c>
      <c r="B5" s="98"/>
      <c r="C5" s="99" t="s">
        <v>164</v>
      </c>
      <c r="D5" s="100">
        <v>1992</v>
      </c>
      <c r="E5" s="99" t="s">
        <v>149</v>
      </c>
      <c r="F5" s="100">
        <v>0</v>
      </c>
      <c r="G5" s="119">
        <f t="shared" si="0"/>
      </c>
      <c r="H5" s="120"/>
      <c r="I5" s="102">
        <f t="shared" si="1"/>
      </c>
      <c r="J5" s="74" t="s">
        <v>56</v>
      </c>
      <c r="K5" s="74"/>
      <c r="L5" s="74"/>
      <c r="M5" s="74"/>
      <c r="N5" s="74"/>
    </row>
    <row r="6" spans="1:14" s="31" customFormat="1" ht="13.5" customHeight="1">
      <c r="A6" s="97">
        <f t="shared" si="2"/>
      </c>
      <c r="B6" s="98"/>
      <c r="C6" s="99" t="s">
        <v>140</v>
      </c>
      <c r="D6" s="100">
        <v>1991</v>
      </c>
      <c r="E6" s="99" t="s">
        <v>121</v>
      </c>
      <c r="F6" s="100">
        <v>0</v>
      </c>
      <c r="G6" s="119">
        <f t="shared" si="0"/>
      </c>
      <c r="H6" s="120"/>
      <c r="I6" s="102">
        <f t="shared" si="1"/>
      </c>
      <c r="J6" s="34" t="s">
        <v>54</v>
      </c>
      <c r="K6" s="34"/>
      <c r="L6" s="34"/>
      <c r="M6" s="34"/>
      <c r="N6" s="75"/>
    </row>
    <row r="7" spans="1:14" s="31" customFormat="1" ht="13.5" customHeight="1">
      <c r="A7" s="97" t="str">
        <f t="shared" si="2"/>
        <v>4.</v>
      </c>
      <c r="B7" s="98"/>
      <c r="C7" s="99" t="s">
        <v>138</v>
      </c>
      <c r="D7" s="100">
        <v>1991</v>
      </c>
      <c r="E7" s="99" t="s">
        <v>149</v>
      </c>
      <c r="F7" s="100">
        <v>2</v>
      </c>
      <c r="G7" s="119" t="str">
        <f t="shared" si="0"/>
        <v>:</v>
      </c>
      <c r="H7" s="120">
        <v>44.5</v>
      </c>
      <c r="I7" s="102">
        <f t="shared" si="1"/>
        <v>522</v>
      </c>
      <c r="J7" s="76" t="s">
        <v>57</v>
      </c>
      <c r="K7" s="76"/>
      <c r="L7" s="76"/>
      <c r="M7" s="76"/>
      <c r="N7" s="75"/>
    </row>
    <row r="8" spans="1:14" s="31" customFormat="1" ht="13.5" customHeight="1">
      <c r="A8" s="97" t="str">
        <f t="shared" si="2"/>
        <v>5.</v>
      </c>
      <c r="B8" s="98"/>
      <c r="C8" s="99" t="s">
        <v>218</v>
      </c>
      <c r="D8" s="100">
        <v>1990</v>
      </c>
      <c r="E8" s="99" t="s">
        <v>219</v>
      </c>
      <c r="F8" s="100">
        <v>2</v>
      </c>
      <c r="G8" s="119" t="str">
        <f t="shared" si="0"/>
        <v>:</v>
      </c>
      <c r="H8" s="120">
        <v>44.6</v>
      </c>
      <c r="I8" s="102">
        <f t="shared" si="1"/>
        <v>521</v>
      </c>
      <c r="J8" s="76" t="s">
        <v>58</v>
      </c>
      <c r="K8" s="76"/>
      <c r="L8" s="76"/>
      <c r="M8" s="76"/>
      <c r="N8" s="75"/>
    </row>
    <row r="9" spans="1:14" s="31" customFormat="1" ht="13.5" customHeight="1">
      <c r="A9" s="97" t="str">
        <f t="shared" si="2"/>
        <v>6.</v>
      </c>
      <c r="B9" s="98"/>
      <c r="C9" s="99" t="s">
        <v>159</v>
      </c>
      <c r="D9" s="100">
        <v>1990</v>
      </c>
      <c r="E9" s="99" t="s">
        <v>132</v>
      </c>
      <c r="F9" s="100">
        <v>2</v>
      </c>
      <c r="G9" s="119" t="str">
        <f t="shared" si="0"/>
        <v>:</v>
      </c>
      <c r="H9" s="120">
        <v>45.6</v>
      </c>
      <c r="I9" s="102">
        <f t="shared" si="1"/>
        <v>510</v>
      </c>
      <c r="J9" s="34" t="s">
        <v>27</v>
      </c>
      <c r="K9" s="34"/>
      <c r="L9" s="34"/>
      <c r="M9" s="34"/>
      <c r="N9" s="75"/>
    </row>
    <row r="10" spans="1:9" s="31" customFormat="1" ht="13.5" customHeight="1">
      <c r="A10" s="97" t="str">
        <f t="shared" si="2"/>
        <v>7.</v>
      </c>
      <c r="B10" s="98"/>
      <c r="C10" s="99" t="s">
        <v>142</v>
      </c>
      <c r="D10" s="100">
        <v>1992</v>
      </c>
      <c r="E10" s="99" t="s">
        <v>123</v>
      </c>
      <c r="F10" s="100">
        <v>2</v>
      </c>
      <c r="G10" s="119" t="str">
        <f t="shared" si="0"/>
        <v>:</v>
      </c>
      <c r="H10" s="120">
        <v>45.9</v>
      </c>
      <c r="I10" s="102">
        <f t="shared" si="1"/>
        <v>507</v>
      </c>
    </row>
    <row r="11" spans="1:9" s="31" customFormat="1" ht="13.5" customHeight="1">
      <c r="A11" s="97" t="str">
        <f t="shared" si="2"/>
        <v>8.</v>
      </c>
      <c r="B11" s="98"/>
      <c r="C11" s="99" t="s">
        <v>193</v>
      </c>
      <c r="D11" s="100">
        <v>1990</v>
      </c>
      <c r="E11" s="99" t="s">
        <v>190</v>
      </c>
      <c r="F11" s="100">
        <v>2</v>
      </c>
      <c r="G11" s="119" t="str">
        <f t="shared" si="0"/>
        <v>:</v>
      </c>
      <c r="H11" s="120">
        <v>46.6</v>
      </c>
      <c r="I11" s="102">
        <f t="shared" si="1"/>
        <v>500</v>
      </c>
    </row>
    <row r="12" spans="1:9" s="31" customFormat="1" ht="13.5" customHeight="1">
      <c r="A12" s="97" t="str">
        <f t="shared" si="2"/>
        <v>9.</v>
      </c>
      <c r="B12" s="98"/>
      <c r="C12" s="99" t="s">
        <v>197</v>
      </c>
      <c r="D12" s="100">
        <v>1988</v>
      </c>
      <c r="E12" s="99" t="s">
        <v>190</v>
      </c>
      <c r="F12" s="100">
        <v>2</v>
      </c>
      <c r="G12" s="119" t="str">
        <f t="shared" si="0"/>
        <v>:</v>
      </c>
      <c r="H12" s="120">
        <v>49.7</v>
      </c>
      <c r="I12" s="102">
        <f t="shared" si="1"/>
        <v>467</v>
      </c>
    </row>
    <row r="13" spans="1:9" s="31" customFormat="1" ht="13.5" customHeight="1">
      <c r="A13" s="97" t="str">
        <f t="shared" si="2"/>
        <v>10.</v>
      </c>
      <c r="B13" s="98"/>
      <c r="C13" s="99" t="s">
        <v>228</v>
      </c>
      <c r="D13" s="100">
        <v>1992</v>
      </c>
      <c r="E13" s="99" t="s">
        <v>215</v>
      </c>
      <c r="F13" s="100">
        <v>2</v>
      </c>
      <c r="G13" s="119" t="str">
        <f t="shared" si="0"/>
        <v>:</v>
      </c>
      <c r="H13" s="120">
        <v>56.3</v>
      </c>
      <c r="I13" s="102">
        <f t="shared" si="1"/>
        <v>400</v>
      </c>
    </row>
    <row r="14" spans="1:9" s="31" customFormat="1" ht="13.5" customHeight="1">
      <c r="A14" s="97" t="str">
        <f t="shared" si="2"/>
        <v>11.</v>
      </c>
      <c r="B14" s="98"/>
      <c r="C14" s="99" t="s">
        <v>198</v>
      </c>
      <c r="D14" s="100">
        <v>1988</v>
      </c>
      <c r="E14" s="99" t="s">
        <v>190</v>
      </c>
      <c r="F14" s="100">
        <v>3</v>
      </c>
      <c r="G14" s="119">
        <f t="shared" si="0"/>
      </c>
      <c r="H14" s="120">
        <v>0</v>
      </c>
      <c r="I14" s="102">
        <f t="shared" si="1"/>
        <v>365</v>
      </c>
    </row>
    <row r="15" spans="1:9" s="31" customFormat="1" ht="13.5" customHeight="1">
      <c r="A15" s="97" t="str">
        <f t="shared" si="2"/>
        <v>12.</v>
      </c>
      <c r="B15" s="98"/>
      <c r="C15" s="99" t="s">
        <v>160</v>
      </c>
      <c r="D15" s="100">
        <v>1989</v>
      </c>
      <c r="E15" s="99" t="s">
        <v>132</v>
      </c>
      <c r="F15" s="100">
        <v>3</v>
      </c>
      <c r="G15" s="119" t="str">
        <f t="shared" si="0"/>
        <v>:</v>
      </c>
      <c r="H15" s="120">
        <v>3.7</v>
      </c>
      <c r="I15" s="102">
        <f t="shared" si="1"/>
        <v>332</v>
      </c>
    </row>
    <row r="16" spans="1:9" s="31" customFormat="1" ht="13.5" customHeight="1">
      <c r="A16" s="97" t="str">
        <f t="shared" si="2"/>
        <v>13.</v>
      </c>
      <c r="B16" s="98"/>
      <c r="C16" s="99" t="s">
        <v>227</v>
      </c>
      <c r="D16" s="100">
        <v>1989</v>
      </c>
      <c r="E16" s="99" t="s">
        <v>215</v>
      </c>
      <c r="F16" s="100">
        <v>3</v>
      </c>
      <c r="G16" s="119" t="str">
        <f t="shared" si="0"/>
        <v>:</v>
      </c>
      <c r="H16" s="120">
        <v>3.6</v>
      </c>
      <c r="I16" s="102">
        <f t="shared" si="1"/>
        <v>332</v>
      </c>
    </row>
    <row r="17" spans="1:9" s="31" customFormat="1" ht="13.5" customHeight="1">
      <c r="A17" s="97" t="str">
        <f t="shared" si="2"/>
        <v>14.</v>
      </c>
      <c r="B17" s="98"/>
      <c r="C17" s="99" t="s">
        <v>158</v>
      </c>
      <c r="D17" s="100">
        <v>1989</v>
      </c>
      <c r="E17" s="99" t="s">
        <v>123</v>
      </c>
      <c r="F17" s="100">
        <v>3</v>
      </c>
      <c r="G17" s="119" t="str">
        <f t="shared" si="0"/>
        <v>:</v>
      </c>
      <c r="H17" s="120">
        <v>4.4</v>
      </c>
      <c r="I17" s="102">
        <f t="shared" si="1"/>
        <v>325</v>
      </c>
    </row>
    <row r="18" spans="1:9" s="31" customFormat="1" ht="13.5" customHeight="1">
      <c r="A18" s="97" t="str">
        <f t="shared" si="2"/>
        <v>15.</v>
      </c>
      <c r="B18" s="98"/>
      <c r="C18" s="99" t="s">
        <v>166</v>
      </c>
      <c r="D18" s="100">
        <v>1990</v>
      </c>
      <c r="E18" s="99" t="s">
        <v>121</v>
      </c>
      <c r="F18" s="100">
        <v>3</v>
      </c>
      <c r="G18" s="119" t="str">
        <f t="shared" si="0"/>
        <v>:</v>
      </c>
      <c r="H18" s="120">
        <v>4.8</v>
      </c>
      <c r="I18" s="102">
        <f t="shared" si="1"/>
        <v>322</v>
      </c>
    </row>
    <row r="19" spans="1:9" s="31" customFormat="1" ht="13.5" customHeight="1">
      <c r="A19" s="97" t="str">
        <f t="shared" si="2"/>
        <v>16.</v>
      </c>
      <c r="B19" s="98"/>
      <c r="C19" s="99" t="s">
        <v>156</v>
      </c>
      <c r="D19" s="100">
        <v>1989</v>
      </c>
      <c r="E19" s="99" t="s">
        <v>123</v>
      </c>
      <c r="F19" s="100">
        <v>3</v>
      </c>
      <c r="G19" s="119" t="str">
        <f t="shared" si="0"/>
        <v>:</v>
      </c>
      <c r="H19" s="121">
        <v>5.8</v>
      </c>
      <c r="I19" s="102">
        <f t="shared" si="1"/>
        <v>313</v>
      </c>
    </row>
    <row r="20" spans="1:9" s="31" customFormat="1" ht="13.5" customHeight="1">
      <c r="A20" s="97" t="str">
        <f t="shared" si="2"/>
        <v>17.</v>
      </c>
      <c r="B20" s="98"/>
      <c r="C20" s="99" t="s">
        <v>205</v>
      </c>
      <c r="D20" s="100">
        <v>1989</v>
      </c>
      <c r="E20" s="99" t="s">
        <v>132</v>
      </c>
      <c r="F20" s="100">
        <v>3</v>
      </c>
      <c r="G20" s="119" t="str">
        <f t="shared" si="0"/>
        <v>:</v>
      </c>
      <c r="H20" s="120">
        <v>26</v>
      </c>
      <c r="I20" s="102">
        <f t="shared" si="1"/>
        <v>162</v>
      </c>
    </row>
    <row r="21" spans="1:9" s="31" customFormat="1" ht="13.5" customHeight="1">
      <c r="A21" s="97" t="str">
        <f t="shared" si="2"/>
        <v>18.</v>
      </c>
      <c r="B21" s="98"/>
      <c r="C21" s="99" t="s">
        <v>165</v>
      </c>
      <c r="D21" s="100">
        <v>1989</v>
      </c>
      <c r="E21" s="99" t="s">
        <v>121</v>
      </c>
      <c r="F21" s="100">
        <v>3</v>
      </c>
      <c r="G21" s="119" t="str">
        <f t="shared" si="0"/>
        <v>:</v>
      </c>
      <c r="H21" s="120">
        <v>26.7</v>
      </c>
      <c r="I21" s="102">
        <f t="shared" si="1"/>
        <v>157</v>
      </c>
    </row>
    <row r="22" spans="1:9" s="31" customFormat="1" ht="13.5" customHeight="1">
      <c r="A22" s="97" t="str">
        <f t="shared" si="2"/>
        <v>19.</v>
      </c>
      <c r="B22" s="98"/>
      <c r="C22" s="99" t="s">
        <v>150</v>
      </c>
      <c r="D22" s="100">
        <v>1990</v>
      </c>
      <c r="E22" s="99" t="s">
        <v>151</v>
      </c>
      <c r="F22" s="100">
        <v>3</v>
      </c>
      <c r="G22" s="119" t="str">
        <f t="shared" si="0"/>
        <v>:</v>
      </c>
      <c r="H22" s="120">
        <v>27.8</v>
      </c>
      <c r="I22" s="102">
        <f t="shared" si="1"/>
        <v>150</v>
      </c>
    </row>
    <row r="23" spans="1:9" s="31" customFormat="1" ht="13.5" customHeight="1">
      <c r="A23" s="97" t="str">
        <f t="shared" si="2"/>
        <v>20.</v>
      </c>
      <c r="B23" s="98"/>
      <c r="C23" s="99" t="s">
        <v>238</v>
      </c>
      <c r="D23" s="100">
        <v>1991</v>
      </c>
      <c r="E23" s="99" t="s">
        <v>149</v>
      </c>
      <c r="F23" s="100">
        <v>3</v>
      </c>
      <c r="G23" s="119" t="str">
        <f t="shared" si="0"/>
        <v>:</v>
      </c>
      <c r="H23" s="120">
        <v>34.8</v>
      </c>
      <c r="I23" s="102">
        <f t="shared" si="1"/>
        <v>110</v>
      </c>
    </row>
    <row r="24" spans="1:9" s="31" customFormat="1" ht="13.5" customHeight="1">
      <c r="A24" s="97" t="str">
        <f t="shared" si="2"/>
        <v>21.</v>
      </c>
      <c r="B24" s="98"/>
      <c r="C24" s="99" t="s">
        <v>163</v>
      </c>
      <c r="D24" s="100">
        <v>1992</v>
      </c>
      <c r="E24" s="99" t="s">
        <v>151</v>
      </c>
      <c r="F24" s="100">
        <v>4</v>
      </c>
      <c r="G24" s="119" t="str">
        <f t="shared" si="0"/>
        <v>:</v>
      </c>
      <c r="H24" s="120">
        <v>12.8</v>
      </c>
      <c r="I24" s="102">
        <f t="shared" si="1"/>
        <v>0</v>
      </c>
    </row>
    <row r="25" spans="1:9" s="31" customFormat="1" ht="13.5" customHeight="1">
      <c r="A25" s="97">
        <f t="shared" si="2"/>
      </c>
      <c r="B25" s="98"/>
      <c r="C25" s="99"/>
      <c r="D25" s="100"/>
      <c r="E25" s="99"/>
      <c r="F25" s="100"/>
      <c r="G25" s="119">
        <f aca="true" t="shared" si="3" ref="G25:G34">IF(H25=0,"",":")</f>
      </c>
      <c r="H25" s="120"/>
      <c r="I25" s="102">
        <f t="shared" si="1"/>
      </c>
    </row>
    <row r="26" spans="1:9" s="31" customFormat="1" ht="13.5" customHeight="1">
      <c r="A26" s="97">
        <f t="shared" si="2"/>
      </c>
      <c r="B26" s="98"/>
      <c r="C26" s="99"/>
      <c r="D26" s="100"/>
      <c r="E26" s="99"/>
      <c r="F26" s="100"/>
      <c r="G26" s="119">
        <f t="shared" si="3"/>
      </c>
      <c r="H26" s="120"/>
      <c r="I26" s="102">
        <f t="shared" si="1"/>
      </c>
    </row>
    <row r="27" spans="1:9" s="31" customFormat="1" ht="13.5" customHeight="1">
      <c r="A27" s="97">
        <f t="shared" si="2"/>
      </c>
      <c r="B27" s="98"/>
      <c r="C27" s="99"/>
      <c r="D27" s="100"/>
      <c r="E27" s="99"/>
      <c r="F27" s="100"/>
      <c r="G27" s="119">
        <f t="shared" si="3"/>
      </c>
      <c r="H27" s="120"/>
      <c r="I27" s="102">
        <f t="shared" si="1"/>
      </c>
    </row>
    <row r="28" spans="1:9" s="31" customFormat="1" ht="13.5" customHeight="1">
      <c r="A28" s="97">
        <f aca="true" t="shared" si="4" ref="A28:A34">IF(F28&gt;0,(ROW()-3)&amp;".","")</f>
      </c>
      <c r="B28" s="98"/>
      <c r="C28" s="99"/>
      <c r="D28" s="100"/>
      <c r="E28" s="99"/>
      <c r="F28" s="100"/>
      <c r="G28" s="119">
        <f t="shared" si="3"/>
      </c>
      <c r="H28" s="120"/>
      <c r="I28" s="102">
        <f aca="true" t="shared" si="5" ref="I28:I51">IF(H28&lt;&gt;"",(INT(POWER(254-(60*F28+H28),1.88)*0.11193)),"")</f>
      </c>
    </row>
    <row r="29" spans="1:9" s="31" customFormat="1" ht="13.5" customHeight="1">
      <c r="A29" s="97">
        <f t="shared" si="4"/>
      </c>
      <c r="B29" s="98"/>
      <c r="C29" s="99"/>
      <c r="D29" s="100"/>
      <c r="E29" s="99"/>
      <c r="F29" s="100"/>
      <c r="G29" s="119">
        <f t="shared" si="3"/>
      </c>
      <c r="H29" s="120"/>
      <c r="I29" s="102">
        <f t="shared" si="5"/>
      </c>
    </row>
    <row r="30" spans="1:9" s="31" customFormat="1" ht="13.5" customHeight="1">
      <c r="A30" s="97">
        <f t="shared" si="4"/>
      </c>
      <c r="B30" s="98"/>
      <c r="C30" s="99"/>
      <c r="D30" s="100"/>
      <c r="E30" s="99"/>
      <c r="F30" s="100"/>
      <c r="G30" s="119">
        <f t="shared" si="3"/>
      </c>
      <c r="H30" s="120"/>
      <c r="I30" s="102">
        <f t="shared" si="5"/>
      </c>
    </row>
    <row r="31" spans="1:9" s="31" customFormat="1" ht="13.5" customHeight="1">
      <c r="A31" s="97">
        <f t="shared" si="4"/>
      </c>
      <c r="B31" s="98"/>
      <c r="C31" s="99"/>
      <c r="D31" s="100"/>
      <c r="E31" s="99"/>
      <c r="F31" s="100"/>
      <c r="G31" s="119">
        <f t="shared" si="3"/>
      </c>
      <c r="H31" s="120"/>
      <c r="I31" s="102">
        <f t="shared" si="5"/>
      </c>
    </row>
    <row r="32" spans="1:9" s="31" customFormat="1" ht="13.5" customHeight="1">
      <c r="A32" s="97">
        <f t="shared" si="4"/>
      </c>
      <c r="B32" s="98"/>
      <c r="C32" s="99"/>
      <c r="D32" s="100"/>
      <c r="E32" s="99"/>
      <c r="F32" s="100"/>
      <c r="G32" s="119">
        <f t="shared" si="3"/>
      </c>
      <c r="H32" s="120"/>
      <c r="I32" s="102">
        <f t="shared" si="5"/>
      </c>
    </row>
    <row r="33" spans="1:9" s="31" customFormat="1" ht="13.5" customHeight="1">
      <c r="A33" s="97">
        <f t="shared" si="4"/>
      </c>
      <c r="B33" s="98"/>
      <c r="C33" s="99"/>
      <c r="D33" s="100"/>
      <c r="E33" s="99"/>
      <c r="F33" s="100"/>
      <c r="G33" s="119">
        <f t="shared" si="3"/>
      </c>
      <c r="H33" s="120"/>
      <c r="I33" s="102">
        <f t="shared" si="5"/>
      </c>
    </row>
    <row r="34" spans="1:9" s="31" customFormat="1" ht="13.5" customHeight="1">
      <c r="A34" s="97">
        <f t="shared" si="4"/>
      </c>
      <c r="B34" s="98"/>
      <c r="C34" s="99"/>
      <c r="D34" s="100"/>
      <c r="E34" s="99"/>
      <c r="F34" s="100"/>
      <c r="G34" s="119">
        <f t="shared" si="3"/>
      </c>
      <c r="H34" s="120"/>
      <c r="I34" s="102">
        <f t="shared" si="5"/>
      </c>
    </row>
    <row r="35" spans="1:9" s="31" customFormat="1" ht="13.5" customHeight="1">
      <c r="A35" s="97">
        <f aca="true" t="shared" si="6" ref="A35:A49">IF(F35&gt;0,(ROW()-3)&amp;".","")</f>
      </c>
      <c r="B35" s="98"/>
      <c r="C35" s="99"/>
      <c r="D35" s="100"/>
      <c r="E35" s="99"/>
      <c r="F35" s="100"/>
      <c r="G35" s="119">
        <f aca="true" t="shared" si="7" ref="G35:G49">IF(H35=0,"",":")</f>
      </c>
      <c r="H35" s="120"/>
      <c r="I35" s="102">
        <f t="shared" si="5"/>
      </c>
    </row>
    <row r="36" spans="1:9" s="31" customFormat="1" ht="13.5" customHeight="1">
      <c r="A36" s="97">
        <f t="shared" si="6"/>
      </c>
      <c r="B36" s="98"/>
      <c r="C36" s="99"/>
      <c r="D36" s="100"/>
      <c r="E36" s="99"/>
      <c r="F36" s="100"/>
      <c r="G36" s="119">
        <f t="shared" si="7"/>
      </c>
      <c r="H36" s="120"/>
      <c r="I36" s="102">
        <f t="shared" si="5"/>
      </c>
    </row>
    <row r="37" spans="1:9" s="31" customFormat="1" ht="13.5" customHeight="1">
      <c r="A37" s="97">
        <f t="shared" si="6"/>
      </c>
      <c r="B37" s="98"/>
      <c r="C37" s="99"/>
      <c r="D37" s="100"/>
      <c r="E37" s="99"/>
      <c r="F37" s="100"/>
      <c r="G37" s="119">
        <f t="shared" si="7"/>
      </c>
      <c r="H37" s="120"/>
      <c r="I37" s="102">
        <f t="shared" si="5"/>
      </c>
    </row>
    <row r="38" spans="1:9" s="31" customFormat="1" ht="13.5" customHeight="1">
      <c r="A38" s="97">
        <f t="shared" si="6"/>
      </c>
      <c r="B38" s="98"/>
      <c r="C38" s="99"/>
      <c r="D38" s="100"/>
      <c r="E38" s="99"/>
      <c r="F38" s="100"/>
      <c r="G38" s="119">
        <f t="shared" si="7"/>
      </c>
      <c r="H38" s="120"/>
      <c r="I38" s="102">
        <f t="shared" si="5"/>
      </c>
    </row>
    <row r="39" spans="1:9" s="31" customFormat="1" ht="13.5" customHeight="1">
      <c r="A39" s="97">
        <f t="shared" si="6"/>
      </c>
      <c r="B39" s="98"/>
      <c r="C39" s="99"/>
      <c r="D39" s="100"/>
      <c r="E39" s="99"/>
      <c r="F39" s="100"/>
      <c r="G39" s="119">
        <f t="shared" si="7"/>
      </c>
      <c r="H39" s="120"/>
      <c r="I39" s="102">
        <f t="shared" si="5"/>
      </c>
    </row>
    <row r="40" spans="1:9" s="31" customFormat="1" ht="13.5" customHeight="1">
      <c r="A40" s="97">
        <f t="shared" si="6"/>
      </c>
      <c r="B40" s="98"/>
      <c r="C40" s="99"/>
      <c r="D40" s="100"/>
      <c r="E40" s="99"/>
      <c r="F40" s="100"/>
      <c r="G40" s="119">
        <f t="shared" si="7"/>
      </c>
      <c r="H40" s="120"/>
      <c r="I40" s="102">
        <f t="shared" si="5"/>
      </c>
    </row>
    <row r="41" spans="1:9" s="31" customFormat="1" ht="13.5" customHeight="1">
      <c r="A41" s="97">
        <f t="shared" si="6"/>
      </c>
      <c r="B41" s="98"/>
      <c r="C41" s="99"/>
      <c r="D41" s="100"/>
      <c r="E41" s="99"/>
      <c r="F41" s="100"/>
      <c r="G41" s="119">
        <f t="shared" si="7"/>
      </c>
      <c r="H41" s="120"/>
      <c r="I41" s="102">
        <f t="shared" si="5"/>
      </c>
    </row>
    <row r="42" spans="1:9" s="31" customFormat="1" ht="13.5" customHeight="1">
      <c r="A42" s="97">
        <f t="shared" si="6"/>
      </c>
      <c r="B42" s="98"/>
      <c r="C42" s="99"/>
      <c r="D42" s="100"/>
      <c r="E42" s="99"/>
      <c r="F42" s="100"/>
      <c r="G42" s="119">
        <f t="shared" si="7"/>
      </c>
      <c r="H42" s="120"/>
      <c r="I42" s="102">
        <f t="shared" si="5"/>
      </c>
    </row>
    <row r="43" spans="1:9" s="31" customFormat="1" ht="13.5" customHeight="1">
      <c r="A43" s="97">
        <f t="shared" si="6"/>
      </c>
      <c r="B43" s="98"/>
      <c r="C43" s="99"/>
      <c r="D43" s="100"/>
      <c r="E43" s="99"/>
      <c r="F43" s="100"/>
      <c r="G43" s="119">
        <f t="shared" si="7"/>
      </c>
      <c r="H43" s="120"/>
      <c r="I43" s="102">
        <f t="shared" si="5"/>
      </c>
    </row>
    <row r="44" spans="1:9" s="31" customFormat="1" ht="13.5" customHeight="1">
      <c r="A44" s="97">
        <f t="shared" si="6"/>
      </c>
      <c r="B44" s="98"/>
      <c r="C44" s="99"/>
      <c r="D44" s="100"/>
      <c r="E44" s="99"/>
      <c r="F44" s="100"/>
      <c r="G44" s="119">
        <f t="shared" si="7"/>
      </c>
      <c r="H44" s="120"/>
      <c r="I44" s="102">
        <f t="shared" si="5"/>
      </c>
    </row>
    <row r="45" spans="1:9" s="31" customFormat="1" ht="13.5" customHeight="1">
      <c r="A45" s="97">
        <f t="shared" si="6"/>
      </c>
      <c r="B45" s="98"/>
      <c r="C45" s="99"/>
      <c r="D45" s="100"/>
      <c r="E45" s="99"/>
      <c r="F45" s="100"/>
      <c r="G45" s="119">
        <f t="shared" si="7"/>
      </c>
      <c r="H45" s="120"/>
      <c r="I45" s="102">
        <f t="shared" si="5"/>
      </c>
    </row>
    <row r="46" spans="1:9" s="31" customFormat="1" ht="13.5" customHeight="1">
      <c r="A46" s="97">
        <f t="shared" si="6"/>
      </c>
      <c r="B46" s="98"/>
      <c r="C46" s="99"/>
      <c r="D46" s="100"/>
      <c r="E46" s="99"/>
      <c r="F46" s="100"/>
      <c r="G46" s="119">
        <f t="shared" si="7"/>
      </c>
      <c r="H46" s="120"/>
      <c r="I46" s="102">
        <f t="shared" si="5"/>
      </c>
    </row>
    <row r="47" spans="1:9" s="31" customFormat="1" ht="13.5" customHeight="1">
      <c r="A47" s="97">
        <f t="shared" si="6"/>
      </c>
      <c r="B47" s="98"/>
      <c r="C47" s="99"/>
      <c r="D47" s="100"/>
      <c r="E47" s="99"/>
      <c r="F47" s="100"/>
      <c r="G47" s="119">
        <f t="shared" si="7"/>
      </c>
      <c r="H47" s="120"/>
      <c r="I47" s="102">
        <f t="shared" si="5"/>
      </c>
    </row>
    <row r="48" spans="1:9" s="31" customFormat="1" ht="13.5" customHeight="1">
      <c r="A48" s="97">
        <f t="shared" si="6"/>
      </c>
      <c r="B48" s="98"/>
      <c r="C48" s="99"/>
      <c r="D48" s="100"/>
      <c r="E48" s="99"/>
      <c r="F48" s="100"/>
      <c r="G48" s="119">
        <f t="shared" si="7"/>
      </c>
      <c r="H48" s="120"/>
      <c r="I48" s="102">
        <f t="shared" si="5"/>
      </c>
    </row>
    <row r="49" spans="1:9" s="31" customFormat="1" ht="13.5" customHeight="1">
      <c r="A49" s="97">
        <f t="shared" si="6"/>
      </c>
      <c r="B49" s="98"/>
      <c r="C49" s="99"/>
      <c r="D49" s="100"/>
      <c r="E49" s="99"/>
      <c r="F49" s="100"/>
      <c r="G49" s="119">
        <f t="shared" si="7"/>
      </c>
      <c r="H49" s="120"/>
      <c r="I49" s="102">
        <f t="shared" si="5"/>
      </c>
    </row>
    <row r="50" spans="1:9" s="31" customFormat="1" ht="13.5" customHeight="1">
      <c r="A50" s="97">
        <f>IF(F50&gt;0,(ROW()-3)&amp;".","")</f>
      </c>
      <c r="B50" s="98"/>
      <c r="C50" s="99"/>
      <c r="D50" s="100"/>
      <c r="E50" s="99"/>
      <c r="F50" s="100"/>
      <c r="G50" s="119">
        <f>IF(H50=0,"",":")</f>
      </c>
      <c r="H50" s="120"/>
      <c r="I50" s="102">
        <f t="shared" si="5"/>
      </c>
    </row>
    <row r="51" spans="1:9" s="31" customFormat="1" ht="13.5" customHeight="1">
      <c r="A51" s="97">
        <f>IF(F51&gt;0,(ROW()-3)&amp;".","")</f>
      </c>
      <c r="B51" s="98"/>
      <c r="C51" s="99"/>
      <c r="D51" s="100"/>
      <c r="E51" s="99"/>
      <c r="F51" s="100"/>
      <c r="G51" s="119">
        <f>IF(H51=0,"",":")</f>
      </c>
      <c r="H51" s="120"/>
      <c r="I51" s="102">
        <f t="shared" si="5"/>
      </c>
    </row>
    <row r="52" spans="1:9" ht="12.75">
      <c r="A52" s="114"/>
      <c r="B52" s="122"/>
      <c r="C52" s="114"/>
      <c r="D52" s="115"/>
      <c r="E52" s="114"/>
      <c r="F52" s="115"/>
      <c r="G52" s="115"/>
      <c r="H52" s="123"/>
      <c r="I52" s="115"/>
    </row>
    <row r="53" spans="1:9" ht="12.75">
      <c r="A53" s="114"/>
      <c r="B53" s="122"/>
      <c r="C53" s="114"/>
      <c r="D53" s="115"/>
      <c r="E53" s="114"/>
      <c r="F53" s="115"/>
      <c r="G53" s="115"/>
      <c r="H53" s="123"/>
      <c r="I53" s="115"/>
    </row>
    <row r="54" spans="1:9" ht="12.75">
      <c r="A54" s="114"/>
      <c r="B54" s="122"/>
      <c r="C54" s="114"/>
      <c r="D54" s="115"/>
      <c r="E54" s="114"/>
      <c r="F54" s="115"/>
      <c r="G54" s="115"/>
      <c r="H54" s="123"/>
      <c r="I54" s="115"/>
    </row>
  </sheetData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B9" sqref="B9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6.375" style="0" customWidth="1"/>
    <col min="6" max="6" width="10.625" style="21" customWidth="1"/>
    <col min="7" max="7" width="10.00390625" style="21" customWidth="1"/>
  </cols>
  <sheetData>
    <row r="2" spans="1:7" s="28" customFormat="1" ht="29.25" customHeight="1">
      <c r="A2" s="23" t="s">
        <v>28</v>
      </c>
      <c r="B2" s="23"/>
      <c r="C2" s="24"/>
      <c r="D2" s="30"/>
      <c r="E2" s="25"/>
      <c r="F2" s="26"/>
      <c r="G2" s="27" t="s">
        <v>34</v>
      </c>
    </row>
    <row r="3" spans="1:7" s="29" customFormat="1" ht="23.25" customHeight="1" thickBot="1">
      <c r="A3" s="109"/>
      <c r="B3" s="110" t="s">
        <v>53</v>
      </c>
      <c r="C3" s="109" t="s">
        <v>22</v>
      </c>
      <c r="D3" s="111" t="s">
        <v>26</v>
      </c>
      <c r="E3" s="109" t="s">
        <v>52</v>
      </c>
      <c r="F3" s="113" t="s">
        <v>23</v>
      </c>
      <c r="G3" s="113" t="s">
        <v>24</v>
      </c>
    </row>
    <row r="4" spans="1:12" s="29" customFormat="1" ht="13.5" customHeight="1">
      <c r="A4" s="103">
        <f aca="true" t="shared" si="0" ref="A4:A34">IF(F4&gt;0,(ROW()-3)&amp;".","")</f>
      </c>
      <c r="B4" s="104"/>
      <c r="C4" s="105" t="s">
        <v>168</v>
      </c>
      <c r="D4" s="106">
        <v>1991</v>
      </c>
      <c r="E4" s="105" t="s">
        <v>149</v>
      </c>
      <c r="F4" s="106">
        <v>0</v>
      </c>
      <c r="G4" s="108">
        <f aca="true" t="shared" si="1" ref="G4:G21">IF(F4&gt;0,(INT(POWER(F4-75,1.348)*1.84523)),"")</f>
      </c>
      <c r="H4" s="73" t="s">
        <v>55</v>
      </c>
      <c r="I4" s="74"/>
      <c r="J4" s="74"/>
      <c r="K4" s="74"/>
      <c r="L4" s="74"/>
    </row>
    <row r="5" spans="1:12" s="29" customFormat="1" ht="13.5" customHeight="1">
      <c r="A5" s="97">
        <f t="shared" si="0"/>
      </c>
      <c r="B5" s="98"/>
      <c r="C5" s="99" t="s">
        <v>236</v>
      </c>
      <c r="D5" s="100">
        <v>1992</v>
      </c>
      <c r="E5" s="99" t="s">
        <v>149</v>
      </c>
      <c r="F5" s="100">
        <v>0</v>
      </c>
      <c r="G5" s="102">
        <f t="shared" si="1"/>
      </c>
      <c r="H5" s="74" t="s">
        <v>56</v>
      </c>
      <c r="I5" s="74"/>
      <c r="J5" s="74"/>
      <c r="K5" s="74"/>
      <c r="L5" s="74"/>
    </row>
    <row r="6" spans="1:12" s="29" customFormat="1" ht="13.5" customHeight="1">
      <c r="A6" s="97">
        <f t="shared" si="0"/>
      </c>
      <c r="B6" s="98"/>
      <c r="C6" s="99" t="s">
        <v>157</v>
      </c>
      <c r="D6" s="100">
        <v>1992</v>
      </c>
      <c r="E6" s="99" t="s">
        <v>123</v>
      </c>
      <c r="F6" s="100">
        <v>0</v>
      </c>
      <c r="G6" s="102">
        <f t="shared" si="1"/>
      </c>
      <c r="H6" s="34" t="s">
        <v>31</v>
      </c>
      <c r="I6" s="34"/>
      <c r="J6" s="34"/>
      <c r="K6" s="34"/>
      <c r="L6" s="75"/>
    </row>
    <row r="7" spans="1:12" s="29" customFormat="1" ht="13.5" customHeight="1">
      <c r="A7" s="97">
        <f t="shared" si="0"/>
      </c>
      <c r="B7" s="98"/>
      <c r="C7" s="117" t="s">
        <v>216</v>
      </c>
      <c r="D7" s="118">
        <v>1991</v>
      </c>
      <c r="E7" s="117" t="s">
        <v>215</v>
      </c>
      <c r="F7" s="100">
        <v>0</v>
      </c>
      <c r="G7" s="102">
        <f t="shared" si="1"/>
      </c>
      <c r="H7" s="76" t="s">
        <v>57</v>
      </c>
      <c r="I7" s="76"/>
      <c r="J7" s="76"/>
      <c r="K7" s="76"/>
      <c r="L7" s="75"/>
    </row>
    <row r="8" spans="1:12" s="29" customFormat="1" ht="13.5" customHeight="1">
      <c r="A8" s="97">
        <f t="shared" si="0"/>
      </c>
      <c r="B8" s="98"/>
      <c r="C8" s="117" t="s">
        <v>237</v>
      </c>
      <c r="D8" s="118">
        <v>1988</v>
      </c>
      <c r="E8" s="117" t="s">
        <v>149</v>
      </c>
      <c r="F8" s="100">
        <v>0</v>
      </c>
      <c r="G8" s="102">
        <f t="shared" si="1"/>
      </c>
      <c r="H8" s="76" t="s">
        <v>58</v>
      </c>
      <c r="I8" s="76"/>
      <c r="J8" s="76"/>
      <c r="K8" s="76"/>
      <c r="L8" s="75"/>
    </row>
    <row r="9" spans="1:12" s="29" customFormat="1" ht="13.5" customHeight="1">
      <c r="A9" s="97" t="str">
        <f t="shared" si="0"/>
        <v>6.</v>
      </c>
      <c r="B9" s="98"/>
      <c r="C9" s="99" t="s">
        <v>143</v>
      </c>
      <c r="D9" s="100">
        <v>1990</v>
      </c>
      <c r="E9" s="99" t="s">
        <v>121</v>
      </c>
      <c r="F9" s="100">
        <v>150</v>
      </c>
      <c r="G9" s="102">
        <f t="shared" si="1"/>
        <v>621</v>
      </c>
      <c r="H9" s="34" t="s">
        <v>27</v>
      </c>
      <c r="I9" s="34"/>
      <c r="J9" s="34"/>
      <c r="K9" s="34"/>
      <c r="L9" s="75"/>
    </row>
    <row r="10" spans="1:7" s="29" customFormat="1" ht="13.5" customHeight="1">
      <c r="A10" s="97" t="str">
        <f t="shared" si="0"/>
        <v>7.</v>
      </c>
      <c r="B10" s="98"/>
      <c r="C10" s="99" t="s">
        <v>199</v>
      </c>
      <c r="D10" s="100">
        <v>1989</v>
      </c>
      <c r="E10" s="99" t="s">
        <v>190</v>
      </c>
      <c r="F10" s="100">
        <v>150</v>
      </c>
      <c r="G10" s="102">
        <f t="shared" si="1"/>
        <v>621</v>
      </c>
    </row>
    <row r="11" spans="1:7" s="29" customFormat="1" ht="13.5" customHeight="1">
      <c r="A11" s="97" t="str">
        <f t="shared" si="0"/>
        <v>8.</v>
      </c>
      <c r="B11" s="98"/>
      <c r="C11" s="117" t="s">
        <v>217</v>
      </c>
      <c r="D11" s="118">
        <v>1991</v>
      </c>
      <c r="E11" s="117" t="s">
        <v>215</v>
      </c>
      <c r="F11" s="100">
        <v>150</v>
      </c>
      <c r="G11" s="102">
        <f t="shared" si="1"/>
        <v>621</v>
      </c>
    </row>
    <row r="12" spans="1:7" s="29" customFormat="1" ht="13.5" customHeight="1">
      <c r="A12" s="97" t="str">
        <f t="shared" si="0"/>
        <v>9.</v>
      </c>
      <c r="B12" s="98"/>
      <c r="C12" s="99" t="s">
        <v>167</v>
      </c>
      <c r="D12" s="100">
        <v>1991</v>
      </c>
      <c r="E12" s="99" t="s">
        <v>121</v>
      </c>
      <c r="F12" s="100">
        <v>145</v>
      </c>
      <c r="G12" s="102">
        <f t="shared" si="1"/>
        <v>566</v>
      </c>
    </row>
    <row r="13" spans="1:7" s="29" customFormat="1" ht="13.5" customHeight="1">
      <c r="A13" s="97" t="str">
        <f t="shared" si="0"/>
        <v>10.</v>
      </c>
      <c r="B13" s="98"/>
      <c r="C13" s="99" t="s">
        <v>169</v>
      </c>
      <c r="D13" s="100">
        <v>1990</v>
      </c>
      <c r="E13" s="99" t="s">
        <v>132</v>
      </c>
      <c r="F13" s="100">
        <v>145</v>
      </c>
      <c r="G13" s="102">
        <f t="shared" si="1"/>
        <v>566</v>
      </c>
    </row>
    <row r="14" spans="1:7" s="29" customFormat="1" ht="13.5" customHeight="1">
      <c r="A14" s="97" t="str">
        <f t="shared" si="0"/>
        <v>11.</v>
      </c>
      <c r="B14" s="98"/>
      <c r="C14" s="117" t="s">
        <v>214</v>
      </c>
      <c r="D14" s="118">
        <v>1992</v>
      </c>
      <c r="E14" s="117" t="s">
        <v>215</v>
      </c>
      <c r="F14" s="100">
        <v>140</v>
      </c>
      <c r="G14" s="102">
        <f t="shared" si="1"/>
        <v>512</v>
      </c>
    </row>
    <row r="15" spans="1:7" s="29" customFormat="1" ht="13.5" customHeight="1">
      <c r="A15" s="97" t="str">
        <f t="shared" si="0"/>
        <v>12.</v>
      </c>
      <c r="B15" s="98"/>
      <c r="C15" s="99" t="s">
        <v>201</v>
      </c>
      <c r="D15" s="100"/>
      <c r="E15" s="99" t="s">
        <v>190</v>
      </c>
      <c r="F15" s="100">
        <v>135</v>
      </c>
      <c r="G15" s="102">
        <f t="shared" si="1"/>
        <v>460</v>
      </c>
    </row>
    <row r="16" spans="1:7" s="29" customFormat="1" ht="13.5" customHeight="1">
      <c r="A16" s="97" t="str">
        <f t="shared" si="0"/>
        <v>13.</v>
      </c>
      <c r="B16" s="98"/>
      <c r="C16" s="99" t="s">
        <v>170</v>
      </c>
      <c r="D16" s="100">
        <v>1988</v>
      </c>
      <c r="E16" s="99" t="s">
        <v>132</v>
      </c>
      <c r="F16" s="100">
        <v>130</v>
      </c>
      <c r="G16" s="102">
        <f t="shared" si="1"/>
        <v>409</v>
      </c>
    </row>
    <row r="17" spans="1:7" s="29" customFormat="1" ht="13.5" customHeight="1">
      <c r="A17" s="97" t="str">
        <f t="shared" si="0"/>
        <v>14.</v>
      </c>
      <c r="B17" s="98"/>
      <c r="C17" s="99" t="s">
        <v>200</v>
      </c>
      <c r="D17" s="100">
        <v>1988</v>
      </c>
      <c r="E17" s="99" t="s">
        <v>190</v>
      </c>
      <c r="F17" s="100">
        <v>130</v>
      </c>
      <c r="G17" s="102">
        <f t="shared" si="1"/>
        <v>409</v>
      </c>
    </row>
    <row r="18" spans="1:7" s="29" customFormat="1" ht="13.5" customHeight="1">
      <c r="A18" s="97" t="str">
        <f t="shared" si="0"/>
        <v>15.</v>
      </c>
      <c r="B18" s="98"/>
      <c r="C18" s="99" t="s">
        <v>164</v>
      </c>
      <c r="D18" s="100">
        <v>1992</v>
      </c>
      <c r="E18" s="99" t="s">
        <v>149</v>
      </c>
      <c r="F18" s="100">
        <v>125</v>
      </c>
      <c r="G18" s="102">
        <f t="shared" si="1"/>
        <v>359</v>
      </c>
    </row>
    <row r="19" spans="1:7" s="29" customFormat="1" ht="13.5" customHeight="1">
      <c r="A19" s="97" t="str">
        <f t="shared" si="0"/>
        <v>16.</v>
      </c>
      <c r="B19" s="98"/>
      <c r="C19" s="99" t="s">
        <v>163</v>
      </c>
      <c r="D19" s="100">
        <v>1992</v>
      </c>
      <c r="E19" s="99" t="s">
        <v>151</v>
      </c>
      <c r="F19" s="100">
        <v>120</v>
      </c>
      <c r="G19" s="102">
        <f t="shared" si="1"/>
        <v>312</v>
      </c>
    </row>
    <row r="20" spans="1:7" s="29" customFormat="1" ht="13.5" customHeight="1">
      <c r="A20" s="97" t="str">
        <f t="shared" si="0"/>
        <v>17.</v>
      </c>
      <c r="B20" s="98"/>
      <c r="C20" s="99" t="s">
        <v>171</v>
      </c>
      <c r="D20" s="100">
        <v>1990</v>
      </c>
      <c r="E20" s="99" t="s">
        <v>123</v>
      </c>
      <c r="F20" s="100">
        <v>120</v>
      </c>
      <c r="G20" s="102">
        <f t="shared" si="1"/>
        <v>312</v>
      </c>
    </row>
    <row r="21" spans="1:7" s="29" customFormat="1" ht="13.5" customHeight="1">
      <c r="A21" s="97" t="str">
        <f t="shared" si="0"/>
        <v>18.</v>
      </c>
      <c r="B21" s="98"/>
      <c r="C21" s="99" t="s">
        <v>172</v>
      </c>
      <c r="D21" s="100">
        <v>1989</v>
      </c>
      <c r="E21" s="99" t="s">
        <v>123</v>
      </c>
      <c r="F21" s="100">
        <v>120</v>
      </c>
      <c r="G21" s="102">
        <f t="shared" si="1"/>
        <v>312</v>
      </c>
    </row>
    <row r="22" spans="1:7" s="29" customFormat="1" ht="13.5" customHeight="1">
      <c r="A22" s="97">
        <f t="shared" si="0"/>
      </c>
      <c r="B22" s="98"/>
      <c r="C22" s="117"/>
      <c r="D22" s="118"/>
      <c r="E22" s="117"/>
      <c r="F22" s="100"/>
      <c r="G22" s="102">
        <f aca="true" t="shared" si="2" ref="G22:G51">IF(F22&gt;0,(INT(POWER(F22-75,1.348)*1.84523)),"")</f>
      </c>
    </row>
    <row r="23" spans="1:7" s="29" customFormat="1" ht="13.5" customHeight="1">
      <c r="A23" s="97">
        <f t="shared" si="0"/>
      </c>
      <c r="B23" s="98"/>
      <c r="C23" s="117"/>
      <c r="D23" s="118"/>
      <c r="E23" s="117"/>
      <c r="F23" s="100"/>
      <c r="G23" s="102">
        <f t="shared" si="2"/>
      </c>
    </row>
    <row r="24" spans="1:7" s="29" customFormat="1" ht="13.5" customHeight="1">
      <c r="A24" s="97">
        <f t="shared" si="0"/>
      </c>
      <c r="B24" s="98"/>
      <c r="C24" s="117"/>
      <c r="D24" s="118"/>
      <c r="E24" s="117"/>
      <c r="F24" s="100"/>
      <c r="G24" s="102">
        <f t="shared" si="2"/>
      </c>
    </row>
    <row r="25" spans="1:7" s="29" customFormat="1" ht="13.5" customHeight="1">
      <c r="A25" s="97">
        <f t="shared" si="0"/>
      </c>
      <c r="B25" s="98"/>
      <c r="C25" s="117"/>
      <c r="D25" s="118"/>
      <c r="E25" s="117"/>
      <c r="F25" s="100"/>
      <c r="G25" s="102">
        <f t="shared" si="2"/>
      </c>
    </row>
    <row r="26" spans="1:7" s="29" customFormat="1" ht="13.5" customHeight="1">
      <c r="A26" s="97">
        <f t="shared" si="0"/>
      </c>
      <c r="B26" s="98"/>
      <c r="C26" s="117"/>
      <c r="D26" s="118"/>
      <c r="E26" s="117"/>
      <c r="F26" s="100"/>
      <c r="G26" s="102">
        <f t="shared" si="2"/>
      </c>
    </row>
    <row r="27" spans="1:7" s="29" customFormat="1" ht="13.5" customHeight="1">
      <c r="A27" s="97">
        <f t="shared" si="0"/>
      </c>
      <c r="B27" s="98"/>
      <c r="C27" s="117"/>
      <c r="D27" s="118"/>
      <c r="E27" s="117"/>
      <c r="F27" s="100"/>
      <c r="G27" s="102">
        <f t="shared" si="2"/>
      </c>
    </row>
    <row r="28" spans="1:7" s="29" customFormat="1" ht="13.5" customHeight="1">
      <c r="A28" s="97">
        <f t="shared" si="0"/>
      </c>
      <c r="B28" s="98"/>
      <c r="C28" s="117"/>
      <c r="D28" s="118"/>
      <c r="E28" s="117"/>
      <c r="F28" s="100"/>
      <c r="G28" s="102">
        <f t="shared" si="2"/>
      </c>
    </row>
    <row r="29" spans="1:7" s="29" customFormat="1" ht="13.5" customHeight="1">
      <c r="A29" s="97">
        <f t="shared" si="0"/>
      </c>
      <c r="B29" s="98"/>
      <c r="C29" s="117"/>
      <c r="D29" s="118"/>
      <c r="E29" s="117"/>
      <c r="F29" s="100"/>
      <c r="G29" s="102">
        <f t="shared" si="2"/>
      </c>
    </row>
    <row r="30" spans="1:7" s="29" customFormat="1" ht="13.5" customHeight="1">
      <c r="A30" s="97">
        <f t="shared" si="0"/>
      </c>
      <c r="B30" s="98"/>
      <c r="C30" s="117"/>
      <c r="D30" s="118"/>
      <c r="E30" s="117"/>
      <c r="F30" s="100"/>
      <c r="G30" s="102">
        <f t="shared" si="2"/>
      </c>
    </row>
    <row r="31" spans="1:7" s="29" customFormat="1" ht="13.5" customHeight="1">
      <c r="A31" s="97">
        <f t="shared" si="0"/>
      </c>
      <c r="B31" s="98"/>
      <c r="C31" s="117"/>
      <c r="D31" s="118"/>
      <c r="E31" s="117"/>
      <c r="F31" s="100"/>
      <c r="G31" s="102">
        <f t="shared" si="2"/>
      </c>
    </row>
    <row r="32" spans="1:7" s="29" customFormat="1" ht="13.5" customHeight="1">
      <c r="A32" s="97">
        <f t="shared" si="0"/>
      </c>
      <c r="B32" s="98"/>
      <c r="C32" s="117"/>
      <c r="D32" s="118"/>
      <c r="E32" s="117"/>
      <c r="F32" s="100"/>
      <c r="G32" s="102">
        <f t="shared" si="2"/>
      </c>
    </row>
    <row r="33" spans="1:7" s="29" customFormat="1" ht="13.5" customHeight="1">
      <c r="A33" s="97">
        <f t="shared" si="0"/>
      </c>
      <c r="B33" s="98"/>
      <c r="C33" s="117"/>
      <c r="D33" s="118"/>
      <c r="E33" s="117"/>
      <c r="F33" s="100"/>
      <c r="G33" s="102">
        <f t="shared" si="2"/>
      </c>
    </row>
    <row r="34" spans="1:7" s="29" customFormat="1" ht="13.5" customHeight="1">
      <c r="A34" s="97">
        <f t="shared" si="0"/>
      </c>
      <c r="B34" s="98"/>
      <c r="C34" s="117"/>
      <c r="D34" s="118"/>
      <c r="E34" s="117"/>
      <c r="F34" s="100"/>
      <c r="G34" s="102">
        <f t="shared" si="2"/>
      </c>
    </row>
    <row r="35" spans="1:7" s="29" customFormat="1" ht="13.5" customHeight="1">
      <c r="A35" s="97">
        <f aca="true" t="shared" si="3" ref="A35:A51">IF(F35&gt;0,(ROW()-3)&amp;".","")</f>
      </c>
      <c r="B35" s="98"/>
      <c r="C35" s="117"/>
      <c r="D35" s="118"/>
      <c r="E35" s="117"/>
      <c r="F35" s="100"/>
      <c r="G35" s="102">
        <f t="shared" si="2"/>
      </c>
    </row>
    <row r="36" spans="1:7" s="29" customFormat="1" ht="13.5" customHeight="1">
      <c r="A36" s="97">
        <f t="shared" si="3"/>
      </c>
      <c r="B36" s="98"/>
      <c r="C36" s="117"/>
      <c r="D36" s="118"/>
      <c r="E36" s="117"/>
      <c r="F36" s="100"/>
      <c r="G36" s="102">
        <f t="shared" si="2"/>
      </c>
    </row>
    <row r="37" spans="1:7" s="29" customFormat="1" ht="13.5" customHeight="1">
      <c r="A37" s="97">
        <f t="shared" si="3"/>
      </c>
      <c r="B37" s="98"/>
      <c r="C37" s="117"/>
      <c r="D37" s="118"/>
      <c r="E37" s="117"/>
      <c r="F37" s="100"/>
      <c r="G37" s="102">
        <f t="shared" si="2"/>
      </c>
    </row>
    <row r="38" spans="1:7" s="29" customFormat="1" ht="13.5" customHeight="1">
      <c r="A38" s="97">
        <f t="shared" si="3"/>
      </c>
      <c r="B38" s="98"/>
      <c r="C38" s="117"/>
      <c r="D38" s="118"/>
      <c r="E38" s="117"/>
      <c r="F38" s="100"/>
      <c r="G38" s="102">
        <f t="shared" si="2"/>
      </c>
    </row>
    <row r="39" spans="1:7" s="29" customFormat="1" ht="13.5" customHeight="1">
      <c r="A39" s="97">
        <f t="shared" si="3"/>
      </c>
      <c r="B39" s="98"/>
      <c r="C39" s="99"/>
      <c r="D39" s="100"/>
      <c r="E39" s="99"/>
      <c r="F39" s="100"/>
      <c r="G39" s="102">
        <f t="shared" si="2"/>
      </c>
    </row>
    <row r="40" spans="1:7" s="29" customFormat="1" ht="13.5" customHeight="1">
      <c r="A40" s="97">
        <f t="shared" si="3"/>
      </c>
      <c r="B40" s="98"/>
      <c r="C40" s="99"/>
      <c r="D40" s="100"/>
      <c r="E40" s="99"/>
      <c r="F40" s="100"/>
      <c r="G40" s="102">
        <f t="shared" si="2"/>
      </c>
    </row>
    <row r="41" spans="1:7" s="29" customFormat="1" ht="13.5" customHeight="1">
      <c r="A41" s="97">
        <f t="shared" si="3"/>
      </c>
      <c r="B41" s="98"/>
      <c r="C41" s="99"/>
      <c r="D41" s="100"/>
      <c r="E41" s="99"/>
      <c r="F41" s="100"/>
      <c r="G41" s="102">
        <f t="shared" si="2"/>
      </c>
    </row>
    <row r="42" spans="1:7" s="29" customFormat="1" ht="13.5" customHeight="1">
      <c r="A42" s="97">
        <f t="shared" si="3"/>
      </c>
      <c r="B42" s="98"/>
      <c r="C42" s="99"/>
      <c r="D42" s="100"/>
      <c r="E42" s="99"/>
      <c r="F42" s="100"/>
      <c r="G42" s="102">
        <f t="shared" si="2"/>
      </c>
    </row>
    <row r="43" spans="1:7" s="29" customFormat="1" ht="13.5" customHeight="1">
      <c r="A43" s="97">
        <f t="shared" si="3"/>
      </c>
      <c r="B43" s="98"/>
      <c r="C43" s="99"/>
      <c r="D43" s="100"/>
      <c r="E43" s="99"/>
      <c r="F43" s="100"/>
      <c r="G43" s="102">
        <f t="shared" si="2"/>
      </c>
    </row>
    <row r="44" spans="1:7" s="29" customFormat="1" ht="13.5" customHeight="1">
      <c r="A44" s="97">
        <f t="shared" si="3"/>
      </c>
      <c r="B44" s="98"/>
      <c r="C44" s="99"/>
      <c r="D44" s="100"/>
      <c r="E44" s="99"/>
      <c r="F44" s="100"/>
      <c r="G44" s="102">
        <f t="shared" si="2"/>
      </c>
    </row>
    <row r="45" spans="1:7" s="29" customFormat="1" ht="13.5" customHeight="1">
      <c r="A45" s="97">
        <f t="shared" si="3"/>
      </c>
      <c r="B45" s="98"/>
      <c r="C45" s="99"/>
      <c r="D45" s="100"/>
      <c r="E45" s="99"/>
      <c r="F45" s="100"/>
      <c r="G45" s="102">
        <f t="shared" si="2"/>
      </c>
    </row>
    <row r="46" spans="1:7" s="29" customFormat="1" ht="13.5" customHeight="1">
      <c r="A46" s="97">
        <f t="shared" si="3"/>
      </c>
      <c r="B46" s="98"/>
      <c r="C46" s="99"/>
      <c r="D46" s="100"/>
      <c r="E46" s="99"/>
      <c r="F46" s="100"/>
      <c r="G46" s="102">
        <f t="shared" si="2"/>
      </c>
    </row>
    <row r="47" spans="1:7" s="29" customFormat="1" ht="13.5" customHeight="1">
      <c r="A47" s="97">
        <f t="shared" si="3"/>
      </c>
      <c r="B47" s="98"/>
      <c r="C47" s="99"/>
      <c r="D47" s="100"/>
      <c r="E47" s="99"/>
      <c r="F47" s="100"/>
      <c r="G47" s="102">
        <f t="shared" si="2"/>
      </c>
    </row>
    <row r="48" spans="1:7" s="29" customFormat="1" ht="13.5" customHeight="1">
      <c r="A48" s="97">
        <f t="shared" si="3"/>
      </c>
      <c r="B48" s="98"/>
      <c r="C48" s="99"/>
      <c r="D48" s="100"/>
      <c r="E48" s="99"/>
      <c r="F48" s="100"/>
      <c r="G48" s="102">
        <f t="shared" si="2"/>
      </c>
    </row>
    <row r="49" spans="1:7" s="29" customFormat="1" ht="13.5" customHeight="1">
      <c r="A49" s="97">
        <f t="shared" si="3"/>
      </c>
      <c r="B49" s="98"/>
      <c r="C49" s="99"/>
      <c r="D49" s="100"/>
      <c r="E49" s="99"/>
      <c r="F49" s="100"/>
      <c r="G49" s="102">
        <f t="shared" si="2"/>
      </c>
    </row>
    <row r="50" spans="1:7" s="29" customFormat="1" ht="13.5" customHeight="1">
      <c r="A50" s="97">
        <f t="shared" si="3"/>
      </c>
      <c r="B50" s="98"/>
      <c r="C50" s="99"/>
      <c r="D50" s="100"/>
      <c r="E50" s="99"/>
      <c r="F50" s="100"/>
      <c r="G50" s="102">
        <f t="shared" si="2"/>
      </c>
    </row>
    <row r="51" spans="1:7" s="29" customFormat="1" ht="13.5" customHeight="1">
      <c r="A51" s="97">
        <f t="shared" si="3"/>
      </c>
      <c r="B51" s="98"/>
      <c r="C51" s="99"/>
      <c r="D51" s="100"/>
      <c r="E51" s="99"/>
      <c r="F51" s="100"/>
      <c r="G51" s="102">
        <f t="shared" si="2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4"/>
  <sheetViews>
    <sheetView workbookViewId="0" topLeftCell="A1">
      <selection activeCell="E27" sqref="E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1" customWidth="1"/>
    <col min="5" max="5" width="29.875" style="0" customWidth="1"/>
    <col min="6" max="6" width="9.75390625" style="21" customWidth="1"/>
    <col min="7" max="7" width="10.875" style="21" customWidth="1"/>
  </cols>
  <sheetData>
    <row r="1" ht="12.75">
      <c r="A1" t="s">
        <v>36</v>
      </c>
    </row>
    <row r="2" spans="1:7" s="28" customFormat="1" ht="29.25" customHeight="1">
      <c r="A2" s="23" t="s">
        <v>28</v>
      </c>
      <c r="B2" s="23"/>
      <c r="C2" s="24"/>
      <c r="D2" s="30"/>
      <c r="E2" s="25"/>
      <c r="F2" s="26"/>
      <c r="G2" s="27" t="s">
        <v>37</v>
      </c>
    </row>
    <row r="3" spans="1:7" s="29" customFormat="1" ht="23.25" customHeight="1" thickBot="1">
      <c r="A3" s="109"/>
      <c r="B3" s="110" t="s">
        <v>53</v>
      </c>
      <c r="C3" s="109" t="s">
        <v>22</v>
      </c>
      <c r="D3" s="111" t="s">
        <v>26</v>
      </c>
      <c r="E3" s="109" t="s">
        <v>52</v>
      </c>
      <c r="F3" s="113" t="s">
        <v>23</v>
      </c>
      <c r="G3" s="113" t="s">
        <v>24</v>
      </c>
    </row>
    <row r="4" spans="1:12" s="31" customFormat="1" ht="13.5" customHeight="1">
      <c r="A4" s="103">
        <f aca="true" t="shared" si="0" ref="A4:A24">IF(F4&gt;0,(ROW()-3)&amp;".","")</f>
      </c>
      <c r="B4" s="104"/>
      <c r="C4" s="105"/>
      <c r="D4" s="106"/>
      <c r="E4" s="105"/>
      <c r="F4" s="106"/>
      <c r="G4" s="108">
        <f aca="true" t="shared" si="1" ref="G4:G24">IF(F4&gt;0,(INT(POWER(F4-210,1.41)*0.188807)),"")</f>
      </c>
      <c r="H4" s="73" t="s">
        <v>55</v>
      </c>
      <c r="I4" s="74"/>
      <c r="J4" s="74"/>
      <c r="K4" s="74"/>
      <c r="L4" s="74"/>
    </row>
    <row r="5" spans="1:12" s="31" customFormat="1" ht="13.5" customHeight="1">
      <c r="A5" s="97" t="str">
        <f t="shared" si="0"/>
        <v>2.</v>
      </c>
      <c r="B5" s="98"/>
      <c r="C5" s="99" t="s">
        <v>199</v>
      </c>
      <c r="D5" s="100">
        <v>1989</v>
      </c>
      <c r="E5" s="99" t="s">
        <v>190</v>
      </c>
      <c r="F5" s="100">
        <v>498</v>
      </c>
      <c r="G5" s="102">
        <f t="shared" si="1"/>
        <v>554</v>
      </c>
      <c r="H5" s="74" t="s">
        <v>56</v>
      </c>
      <c r="I5" s="74"/>
      <c r="J5" s="74"/>
      <c r="K5" s="74"/>
      <c r="L5" s="74"/>
    </row>
    <row r="6" spans="1:12" s="31" customFormat="1" ht="13.5" customHeight="1">
      <c r="A6" s="97" t="str">
        <f t="shared" si="0"/>
        <v>3.</v>
      </c>
      <c r="B6" s="98"/>
      <c r="C6" s="99" t="s">
        <v>196</v>
      </c>
      <c r="D6" s="100">
        <v>1990</v>
      </c>
      <c r="E6" s="99" t="s">
        <v>190</v>
      </c>
      <c r="F6" s="100">
        <v>476</v>
      </c>
      <c r="G6" s="102">
        <f t="shared" si="1"/>
        <v>495</v>
      </c>
      <c r="H6" s="34" t="s">
        <v>31</v>
      </c>
      <c r="I6" s="34"/>
      <c r="J6" s="34"/>
      <c r="K6" s="34"/>
      <c r="L6" s="75"/>
    </row>
    <row r="7" spans="1:12" s="31" customFormat="1" ht="13.5" customHeight="1">
      <c r="A7" s="97" t="str">
        <f t="shared" si="0"/>
        <v>4.</v>
      </c>
      <c r="B7" s="98"/>
      <c r="C7" s="99" t="s">
        <v>229</v>
      </c>
      <c r="D7" s="100">
        <v>1991</v>
      </c>
      <c r="E7" s="99" t="s">
        <v>215</v>
      </c>
      <c r="F7" s="100">
        <v>475</v>
      </c>
      <c r="G7" s="102">
        <f t="shared" si="1"/>
        <v>492</v>
      </c>
      <c r="H7" s="76" t="s">
        <v>57</v>
      </c>
      <c r="I7" s="76"/>
      <c r="J7" s="76"/>
      <c r="K7" s="76"/>
      <c r="L7" s="75"/>
    </row>
    <row r="8" spans="1:12" s="31" customFormat="1" ht="13.5" customHeight="1">
      <c r="A8" s="97" t="str">
        <f t="shared" si="0"/>
        <v>5.</v>
      </c>
      <c r="B8" s="98"/>
      <c r="C8" s="99" t="s">
        <v>174</v>
      </c>
      <c r="D8" s="100">
        <v>1991</v>
      </c>
      <c r="E8" s="99" t="s">
        <v>132</v>
      </c>
      <c r="F8" s="100">
        <v>441</v>
      </c>
      <c r="G8" s="102">
        <f t="shared" si="1"/>
        <v>406</v>
      </c>
      <c r="H8" s="76" t="s">
        <v>58</v>
      </c>
      <c r="I8" s="76"/>
      <c r="J8" s="76"/>
      <c r="K8" s="76"/>
      <c r="L8" s="75"/>
    </row>
    <row r="9" spans="1:12" s="31" customFormat="1" ht="13.5" customHeight="1">
      <c r="A9" s="97" t="str">
        <f t="shared" si="0"/>
        <v>6.</v>
      </c>
      <c r="B9" s="98"/>
      <c r="C9" s="99" t="s">
        <v>202</v>
      </c>
      <c r="D9" s="100">
        <v>1991</v>
      </c>
      <c r="E9" s="99" t="s">
        <v>190</v>
      </c>
      <c r="F9" s="100">
        <v>441</v>
      </c>
      <c r="G9" s="102">
        <f t="shared" si="1"/>
        <v>406</v>
      </c>
      <c r="H9" s="34" t="s">
        <v>27</v>
      </c>
      <c r="I9" s="34"/>
      <c r="J9" s="34"/>
      <c r="K9" s="34"/>
      <c r="L9" s="75"/>
    </row>
    <row r="10" spans="1:7" s="31" customFormat="1" ht="13.5" customHeight="1">
      <c r="A10" s="97" t="str">
        <f t="shared" si="0"/>
        <v>7.</v>
      </c>
      <c r="B10" s="98"/>
      <c r="C10" s="117" t="s">
        <v>217</v>
      </c>
      <c r="D10" s="118">
        <v>1991</v>
      </c>
      <c r="E10" s="117" t="s">
        <v>215</v>
      </c>
      <c r="F10" s="100">
        <v>436</v>
      </c>
      <c r="G10" s="102">
        <f t="shared" si="1"/>
        <v>393</v>
      </c>
    </row>
    <row r="11" spans="1:7" s="31" customFormat="1" ht="13.5" customHeight="1">
      <c r="A11" s="97" t="str">
        <f t="shared" si="0"/>
        <v>8.</v>
      </c>
      <c r="B11" s="98"/>
      <c r="C11" s="117" t="s">
        <v>216</v>
      </c>
      <c r="D11" s="118">
        <v>1991</v>
      </c>
      <c r="E11" s="117" t="s">
        <v>215</v>
      </c>
      <c r="F11" s="100">
        <v>435</v>
      </c>
      <c r="G11" s="102">
        <f t="shared" si="1"/>
        <v>391</v>
      </c>
    </row>
    <row r="12" spans="1:7" s="31" customFormat="1" ht="13.5" customHeight="1">
      <c r="A12" s="97" t="str">
        <f t="shared" si="0"/>
        <v>9.</v>
      </c>
      <c r="B12" s="98"/>
      <c r="C12" s="99" t="s">
        <v>140</v>
      </c>
      <c r="D12" s="100">
        <v>1991</v>
      </c>
      <c r="E12" s="99" t="s">
        <v>121</v>
      </c>
      <c r="F12" s="100">
        <v>429</v>
      </c>
      <c r="G12" s="102">
        <f t="shared" si="1"/>
        <v>376</v>
      </c>
    </row>
    <row r="13" spans="1:7" s="31" customFormat="1" ht="13.5" customHeight="1">
      <c r="A13" s="97" t="str">
        <f t="shared" si="0"/>
        <v>10.</v>
      </c>
      <c r="B13" s="98"/>
      <c r="C13" s="99" t="s">
        <v>176</v>
      </c>
      <c r="D13" s="100">
        <v>1992</v>
      </c>
      <c r="E13" s="99" t="s">
        <v>151</v>
      </c>
      <c r="F13" s="100">
        <v>428</v>
      </c>
      <c r="G13" s="102">
        <f t="shared" si="1"/>
        <v>374</v>
      </c>
    </row>
    <row r="14" spans="1:7" s="31" customFormat="1" ht="13.5" customHeight="1">
      <c r="A14" s="97" t="str">
        <f t="shared" si="0"/>
        <v>11.</v>
      </c>
      <c r="B14" s="98"/>
      <c r="C14" s="99" t="s">
        <v>171</v>
      </c>
      <c r="D14" s="100">
        <v>1990</v>
      </c>
      <c r="E14" s="99" t="s">
        <v>123</v>
      </c>
      <c r="F14" s="100">
        <v>427</v>
      </c>
      <c r="G14" s="102">
        <f t="shared" si="1"/>
        <v>371</v>
      </c>
    </row>
    <row r="15" spans="1:7" s="31" customFormat="1" ht="13.5" customHeight="1">
      <c r="A15" s="97" t="str">
        <f t="shared" si="0"/>
        <v>12.</v>
      </c>
      <c r="B15" s="98"/>
      <c r="C15" s="99" t="s">
        <v>206</v>
      </c>
      <c r="D15" s="100">
        <v>1991</v>
      </c>
      <c r="E15" s="99" t="s">
        <v>136</v>
      </c>
      <c r="F15" s="100">
        <v>425</v>
      </c>
      <c r="G15" s="102">
        <f t="shared" si="1"/>
        <v>367</v>
      </c>
    </row>
    <row r="16" spans="1:7" s="31" customFormat="1" ht="13.5" customHeight="1">
      <c r="A16" s="97" t="str">
        <f t="shared" si="0"/>
        <v>13.</v>
      </c>
      <c r="B16" s="98"/>
      <c r="C16" s="99" t="s">
        <v>173</v>
      </c>
      <c r="D16" s="100">
        <v>1990</v>
      </c>
      <c r="E16" s="99" t="s">
        <v>123</v>
      </c>
      <c r="F16" s="100">
        <v>412</v>
      </c>
      <c r="G16" s="102">
        <f t="shared" si="1"/>
        <v>336</v>
      </c>
    </row>
    <row r="17" spans="1:7" s="31" customFormat="1" ht="13.5" customHeight="1">
      <c r="A17" s="97" t="str">
        <f t="shared" si="0"/>
        <v>14.</v>
      </c>
      <c r="B17" s="98"/>
      <c r="C17" s="99" t="s">
        <v>144</v>
      </c>
      <c r="D17" s="100">
        <v>1991</v>
      </c>
      <c r="E17" s="99" t="s">
        <v>121</v>
      </c>
      <c r="F17" s="100">
        <v>409</v>
      </c>
      <c r="G17" s="102">
        <f t="shared" si="1"/>
        <v>329</v>
      </c>
    </row>
    <row r="18" spans="1:7" s="31" customFormat="1" ht="13.5" customHeight="1">
      <c r="A18" s="97" t="str">
        <f t="shared" si="0"/>
        <v>15.</v>
      </c>
      <c r="B18" s="98"/>
      <c r="C18" s="99" t="s">
        <v>239</v>
      </c>
      <c r="D18" s="100">
        <v>1992</v>
      </c>
      <c r="E18" s="99" t="s">
        <v>149</v>
      </c>
      <c r="F18" s="100">
        <v>382</v>
      </c>
      <c r="G18" s="102">
        <f t="shared" si="1"/>
        <v>267</v>
      </c>
    </row>
    <row r="19" spans="1:7" s="31" customFormat="1" ht="13.5" customHeight="1">
      <c r="A19" s="97" t="str">
        <f t="shared" si="0"/>
        <v>16.</v>
      </c>
      <c r="B19" s="98"/>
      <c r="C19" s="99" t="s">
        <v>175</v>
      </c>
      <c r="D19" s="100">
        <v>1990</v>
      </c>
      <c r="E19" s="99" t="s">
        <v>132</v>
      </c>
      <c r="F19" s="100">
        <v>380</v>
      </c>
      <c r="G19" s="102">
        <f t="shared" si="1"/>
        <v>263</v>
      </c>
    </row>
    <row r="20" spans="1:7" s="31" customFormat="1" ht="13.5" customHeight="1">
      <c r="A20" s="97" t="str">
        <f t="shared" si="0"/>
        <v>17.</v>
      </c>
      <c r="B20" s="98"/>
      <c r="C20" s="99" t="s">
        <v>172</v>
      </c>
      <c r="D20" s="100">
        <v>1989</v>
      </c>
      <c r="E20" s="99" t="s">
        <v>123</v>
      </c>
      <c r="F20" s="100">
        <v>375</v>
      </c>
      <c r="G20" s="102">
        <f t="shared" si="1"/>
        <v>252</v>
      </c>
    </row>
    <row r="21" spans="1:7" s="31" customFormat="1" ht="13.5" customHeight="1">
      <c r="A21" s="97" t="str">
        <f t="shared" si="0"/>
        <v>18.</v>
      </c>
      <c r="B21" s="98"/>
      <c r="C21" s="99" t="s">
        <v>133</v>
      </c>
      <c r="D21" s="100">
        <v>1988</v>
      </c>
      <c r="E21" s="99" t="s">
        <v>132</v>
      </c>
      <c r="F21" s="100">
        <v>371</v>
      </c>
      <c r="G21" s="102">
        <f t="shared" si="1"/>
        <v>244</v>
      </c>
    </row>
    <row r="22" spans="1:7" s="31" customFormat="1" ht="13.5" customHeight="1">
      <c r="A22" s="97" t="str">
        <f t="shared" si="0"/>
        <v>19.</v>
      </c>
      <c r="B22" s="98"/>
      <c r="C22" s="99" t="s">
        <v>166</v>
      </c>
      <c r="D22" s="100">
        <v>1990</v>
      </c>
      <c r="E22" s="99" t="s">
        <v>121</v>
      </c>
      <c r="F22" s="100">
        <v>355</v>
      </c>
      <c r="G22" s="102">
        <f t="shared" si="1"/>
        <v>210</v>
      </c>
    </row>
    <row r="23" spans="1:7" s="31" customFormat="1" ht="13.5" customHeight="1">
      <c r="A23" s="97" t="str">
        <f t="shared" si="0"/>
        <v>20.</v>
      </c>
      <c r="B23" s="98"/>
      <c r="C23" s="99" t="s">
        <v>237</v>
      </c>
      <c r="D23" s="100">
        <v>1888</v>
      </c>
      <c r="E23" s="99" t="s">
        <v>149</v>
      </c>
      <c r="F23" s="100">
        <v>346</v>
      </c>
      <c r="G23" s="102">
        <f t="shared" si="1"/>
        <v>192</v>
      </c>
    </row>
    <row r="24" spans="1:7" s="31" customFormat="1" ht="13.5" customHeight="1">
      <c r="A24" s="97" t="str">
        <f t="shared" si="0"/>
        <v>21.</v>
      </c>
      <c r="B24" s="98"/>
      <c r="C24" s="99" t="s">
        <v>148</v>
      </c>
      <c r="D24" s="100">
        <v>1988</v>
      </c>
      <c r="E24" s="99" t="s">
        <v>149</v>
      </c>
      <c r="F24" s="100">
        <v>340</v>
      </c>
      <c r="G24" s="102">
        <f t="shared" si="1"/>
        <v>180</v>
      </c>
    </row>
    <row r="25" spans="1:7" s="31" customFormat="1" ht="13.5" customHeight="1">
      <c r="A25" s="97">
        <f aca="true" t="shared" si="2" ref="A25:A38">IF(F25&gt;0,(ROW()-3)&amp;".","")</f>
      </c>
      <c r="B25" s="98"/>
      <c r="C25" s="99"/>
      <c r="D25" s="100"/>
      <c r="E25" s="99"/>
      <c r="F25" s="100"/>
      <c r="G25" s="102">
        <f aca="true" t="shared" si="3" ref="G25:G51">IF(F25&gt;0,(INT(POWER(F25-210,1.41)*0.188807)),"")</f>
      </c>
    </row>
    <row r="26" spans="1:7" s="31" customFormat="1" ht="13.5" customHeight="1">
      <c r="A26" s="97">
        <f t="shared" si="2"/>
      </c>
      <c r="B26" s="98"/>
      <c r="C26" s="99"/>
      <c r="D26" s="100"/>
      <c r="E26" s="99"/>
      <c r="F26" s="100"/>
      <c r="G26" s="102">
        <f t="shared" si="3"/>
      </c>
    </row>
    <row r="27" spans="1:7" s="31" customFormat="1" ht="13.5" customHeight="1">
      <c r="A27" s="97">
        <f t="shared" si="2"/>
      </c>
      <c r="B27" s="98"/>
      <c r="C27" s="99"/>
      <c r="D27" s="100"/>
      <c r="E27" s="99"/>
      <c r="F27" s="100"/>
      <c r="G27" s="102">
        <f t="shared" si="3"/>
      </c>
    </row>
    <row r="28" spans="1:7" s="31" customFormat="1" ht="13.5" customHeight="1">
      <c r="A28" s="97">
        <f t="shared" si="2"/>
      </c>
      <c r="B28" s="98"/>
      <c r="C28" s="99"/>
      <c r="D28" s="100"/>
      <c r="E28" s="99"/>
      <c r="F28" s="100"/>
      <c r="G28" s="102">
        <f t="shared" si="3"/>
      </c>
    </row>
    <row r="29" spans="1:7" s="31" customFormat="1" ht="13.5" customHeight="1">
      <c r="A29" s="97">
        <f t="shared" si="2"/>
      </c>
      <c r="B29" s="98"/>
      <c r="C29" s="99"/>
      <c r="D29" s="100"/>
      <c r="E29" s="99"/>
      <c r="F29" s="100"/>
      <c r="G29" s="102">
        <f t="shared" si="3"/>
      </c>
    </row>
    <row r="30" spans="1:7" s="31" customFormat="1" ht="13.5" customHeight="1">
      <c r="A30" s="97">
        <f t="shared" si="2"/>
      </c>
      <c r="B30" s="98"/>
      <c r="C30" s="99"/>
      <c r="D30" s="100"/>
      <c r="E30" s="99"/>
      <c r="F30" s="100"/>
      <c r="G30" s="102">
        <f t="shared" si="3"/>
      </c>
    </row>
    <row r="31" spans="1:7" s="31" customFormat="1" ht="13.5" customHeight="1">
      <c r="A31" s="97">
        <f t="shared" si="2"/>
      </c>
      <c r="B31" s="98"/>
      <c r="C31" s="99"/>
      <c r="D31" s="100"/>
      <c r="E31" s="99"/>
      <c r="F31" s="100"/>
      <c r="G31" s="102">
        <f t="shared" si="3"/>
      </c>
    </row>
    <row r="32" spans="1:7" s="31" customFormat="1" ht="13.5" customHeight="1">
      <c r="A32" s="97">
        <f t="shared" si="2"/>
      </c>
      <c r="B32" s="98"/>
      <c r="C32" s="99"/>
      <c r="D32" s="100"/>
      <c r="E32" s="99"/>
      <c r="F32" s="100"/>
      <c r="G32" s="102">
        <f t="shared" si="3"/>
      </c>
    </row>
    <row r="33" spans="1:7" s="31" customFormat="1" ht="13.5" customHeight="1">
      <c r="A33" s="97">
        <f t="shared" si="2"/>
      </c>
      <c r="B33" s="98"/>
      <c r="C33" s="99"/>
      <c r="D33" s="100"/>
      <c r="E33" s="99"/>
      <c r="F33" s="100"/>
      <c r="G33" s="102">
        <f t="shared" si="3"/>
      </c>
    </row>
    <row r="34" spans="1:7" s="31" customFormat="1" ht="13.5" customHeight="1">
      <c r="A34" s="97">
        <f t="shared" si="2"/>
      </c>
      <c r="B34" s="98"/>
      <c r="C34" s="99"/>
      <c r="D34" s="100"/>
      <c r="E34" s="99"/>
      <c r="F34" s="100"/>
      <c r="G34" s="102">
        <f t="shared" si="3"/>
      </c>
    </row>
    <row r="35" spans="1:7" s="31" customFormat="1" ht="13.5" customHeight="1">
      <c r="A35" s="97">
        <f t="shared" si="2"/>
      </c>
      <c r="B35" s="98"/>
      <c r="C35" s="99"/>
      <c r="D35" s="100"/>
      <c r="E35" s="99"/>
      <c r="F35" s="100"/>
      <c r="G35" s="102">
        <f t="shared" si="3"/>
      </c>
    </row>
    <row r="36" spans="1:7" s="31" customFormat="1" ht="13.5" customHeight="1">
      <c r="A36" s="97">
        <f t="shared" si="2"/>
      </c>
      <c r="B36" s="98"/>
      <c r="C36" s="99"/>
      <c r="D36" s="100"/>
      <c r="E36" s="99"/>
      <c r="F36" s="100"/>
      <c r="G36" s="102">
        <f t="shared" si="3"/>
      </c>
    </row>
    <row r="37" spans="1:7" s="31" customFormat="1" ht="13.5" customHeight="1">
      <c r="A37" s="97">
        <f t="shared" si="2"/>
      </c>
      <c r="B37" s="98"/>
      <c r="C37" s="99"/>
      <c r="D37" s="100"/>
      <c r="E37" s="99"/>
      <c r="F37" s="100"/>
      <c r="G37" s="102">
        <f t="shared" si="3"/>
      </c>
    </row>
    <row r="38" spans="1:7" s="31" customFormat="1" ht="13.5" customHeight="1">
      <c r="A38" s="97">
        <f t="shared" si="2"/>
      </c>
      <c r="B38" s="98"/>
      <c r="C38" s="99"/>
      <c r="D38" s="100"/>
      <c r="E38" s="99"/>
      <c r="F38" s="100"/>
      <c r="G38" s="102">
        <f t="shared" si="3"/>
      </c>
    </row>
    <row r="39" spans="1:7" s="31" customFormat="1" ht="13.5" customHeight="1">
      <c r="A39" s="97">
        <f aca="true" t="shared" si="4" ref="A39:A51">IF(F39&gt;0,(ROW()-3)&amp;".","")</f>
      </c>
      <c r="B39" s="98"/>
      <c r="C39" s="99"/>
      <c r="D39" s="100"/>
      <c r="E39" s="99"/>
      <c r="F39" s="100"/>
      <c r="G39" s="102">
        <f t="shared" si="3"/>
      </c>
    </row>
    <row r="40" spans="1:7" s="31" customFormat="1" ht="13.5" customHeight="1">
      <c r="A40" s="97">
        <f t="shared" si="4"/>
      </c>
      <c r="B40" s="98"/>
      <c r="C40" s="99"/>
      <c r="D40" s="100"/>
      <c r="E40" s="99"/>
      <c r="F40" s="100"/>
      <c r="G40" s="102">
        <f t="shared" si="3"/>
      </c>
    </row>
    <row r="41" spans="1:7" s="31" customFormat="1" ht="13.5" customHeight="1">
      <c r="A41" s="97">
        <f t="shared" si="4"/>
      </c>
      <c r="B41" s="98"/>
      <c r="C41" s="99"/>
      <c r="D41" s="100"/>
      <c r="E41" s="99"/>
      <c r="F41" s="100"/>
      <c r="G41" s="102">
        <f t="shared" si="3"/>
      </c>
    </row>
    <row r="42" spans="1:7" s="31" customFormat="1" ht="13.5" customHeight="1">
      <c r="A42" s="97">
        <f t="shared" si="4"/>
      </c>
      <c r="B42" s="98"/>
      <c r="C42" s="99"/>
      <c r="D42" s="100"/>
      <c r="E42" s="99"/>
      <c r="F42" s="100"/>
      <c r="G42" s="102">
        <f t="shared" si="3"/>
      </c>
    </row>
    <row r="43" spans="1:7" s="31" customFormat="1" ht="13.5" customHeight="1">
      <c r="A43" s="97">
        <f t="shared" si="4"/>
      </c>
      <c r="B43" s="98"/>
      <c r="C43" s="99"/>
      <c r="D43" s="100"/>
      <c r="E43" s="99"/>
      <c r="F43" s="100"/>
      <c r="G43" s="102">
        <f t="shared" si="3"/>
      </c>
    </row>
    <row r="44" spans="1:7" s="31" customFormat="1" ht="13.5" customHeight="1">
      <c r="A44" s="97">
        <f t="shared" si="4"/>
      </c>
      <c r="B44" s="98"/>
      <c r="C44" s="99"/>
      <c r="D44" s="100"/>
      <c r="E44" s="99"/>
      <c r="F44" s="100"/>
      <c r="G44" s="102">
        <f t="shared" si="3"/>
      </c>
    </row>
    <row r="45" spans="1:7" s="31" customFormat="1" ht="13.5" customHeight="1">
      <c r="A45" s="97">
        <f t="shared" si="4"/>
      </c>
      <c r="B45" s="98"/>
      <c r="C45" s="99"/>
      <c r="D45" s="100"/>
      <c r="E45" s="99"/>
      <c r="F45" s="100"/>
      <c r="G45" s="102">
        <f t="shared" si="3"/>
      </c>
    </row>
    <row r="46" spans="1:7" s="31" customFormat="1" ht="13.5" customHeight="1">
      <c r="A46" s="97">
        <f t="shared" si="4"/>
      </c>
      <c r="B46" s="98"/>
      <c r="C46" s="99"/>
      <c r="D46" s="100"/>
      <c r="E46" s="99"/>
      <c r="F46" s="100"/>
      <c r="G46" s="102">
        <f t="shared" si="3"/>
      </c>
    </row>
    <row r="47" spans="1:7" s="31" customFormat="1" ht="13.5" customHeight="1">
      <c r="A47" s="97">
        <f t="shared" si="4"/>
      </c>
      <c r="B47" s="98"/>
      <c r="C47" s="99"/>
      <c r="D47" s="100"/>
      <c r="E47" s="99"/>
      <c r="F47" s="100"/>
      <c r="G47" s="102">
        <f t="shared" si="3"/>
      </c>
    </row>
    <row r="48" spans="1:7" s="31" customFormat="1" ht="13.5" customHeight="1">
      <c r="A48" s="97">
        <f t="shared" si="4"/>
      </c>
      <c r="B48" s="98"/>
      <c r="C48" s="99"/>
      <c r="D48" s="100"/>
      <c r="E48" s="99"/>
      <c r="F48" s="100"/>
      <c r="G48" s="102">
        <f t="shared" si="3"/>
      </c>
    </row>
    <row r="49" spans="1:7" s="31" customFormat="1" ht="13.5" customHeight="1">
      <c r="A49" s="97">
        <f t="shared" si="4"/>
      </c>
      <c r="B49" s="98"/>
      <c r="C49" s="99"/>
      <c r="D49" s="100"/>
      <c r="E49" s="99"/>
      <c r="F49" s="100"/>
      <c r="G49" s="102">
        <f t="shared" si="3"/>
      </c>
    </row>
    <row r="50" spans="1:7" s="31" customFormat="1" ht="13.5" customHeight="1">
      <c r="A50" s="97">
        <f t="shared" si="4"/>
      </c>
      <c r="B50" s="98"/>
      <c r="C50" s="99"/>
      <c r="D50" s="100"/>
      <c r="E50" s="99"/>
      <c r="F50" s="100"/>
      <c r="G50" s="102">
        <f t="shared" si="3"/>
      </c>
    </row>
    <row r="51" spans="1:7" s="31" customFormat="1" ht="13.5" customHeight="1">
      <c r="A51" s="97">
        <f t="shared" si="4"/>
      </c>
      <c r="B51" s="98"/>
      <c r="C51" s="99"/>
      <c r="D51" s="100"/>
      <c r="E51" s="99"/>
      <c r="F51" s="100"/>
      <c r="G51" s="102">
        <f t="shared" si="3"/>
      </c>
    </row>
    <row r="52" spans="1:7" ht="12.75">
      <c r="A52" s="114"/>
      <c r="B52" s="114"/>
      <c r="C52" s="114"/>
      <c r="D52" s="115"/>
      <c r="E52" s="114"/>
      <c r="F52" s="115"/>
      <c r="G52" s="115"/>
    </row>
    <row r="53" spans="1:7" ht="12.75">
      <c r="A53" s="114"/>
      <c r="B53" s="114"/>
      <c r="C53" s="114"/>
      <c r="D53" s="115"/>
      <c r="E53" s="114"/>
      <c r="F53" s="115"/>
      <c r="G53" s="115"/>
    </row>
    <row r="54" spans="1:7" ht="12.75">
      <c r="A54" s="114"/>
      <c r="B54" s="114"/>
      <c r="C54" s="114"/>
      <c r="D54" s="115"/>
      <c r="E54" s="114"/>
      <c r="F54" s="115"/>
      <c r="G54" s="115"/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4"/>
  <sheetViews>
    <sheetView workbookViewId="0" topLeftCell="A1">
      <selection activeCell="E25" sqref="E2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1" customWidth="1"/>
    <col min="5" max="5" width="26.375" style="0" customWidth="1"/>
    <col min="6" max="6" width="9.25390625" style="39" customWidth="1"/>
    <col min="7" max="7" width="9.125" style="21" customWidth="1"/>
  </cols>
  <sheetData>
    <row r="2" spans="1:7" s="28" customFormat="1" ht="29.25" customHeight="1">
      <c r="A2" s="23" t="s">
        <v>28</v>
      </c>
      <c r="B2" s="23"/>
      <c r="C2" s="24"/>
      <c r="D2" s="30"/>
      <c r="E2" s="25"/>
      <c r="F2" s="38"/>
      <c r="G2" s="27" t="s">
        <v>38</v>
      </c>
    </row>
    <row r="3" spans="1:7" s="29" customFormat="1" ht="23.25" customHeight="1" thickBot="1">
      <c r="A3" s="109"/>
      <c r="B3" s="110" t="s">
        <v>53</v>
      </c>
      <c r="C3" s="109" t="s">
        <v>22</v>
      </c>
      <c r="D3" s="111" t="s">
        <v>26</v>
      </c>
      <c r="E3" s="109" t="s">
        <v>52</v>
      </c>
      <c r="F3" s="135" t="s">
        <v>23</v>
      </c>
      <c r="G3" s="113" t="s">
        <v>24</v>
      </c>
    </row>
    <row r="4" spans="1:12" s="29" customFormat="1" ht="13.5" customHeight="1">
      <c r="A4" s="103" t="str">
        <f aca="true" t="shared" si="0" ref="A4:A34">IF(F4&gt;0,(ROW()-3)&amp;".","")</f>
        <v>1.</v>
      </c>
      <c r="B4" s="104"/>
      <c r="C4" s="105" t="s">
        <v>192</v>
      </c>
      <c r="D4" s="106">
        <v>1991</v>
      </c>
      <c r="E4" s="105" t="s">
        <v>190</v>
      </c>
      <c r="F4" s="134">
        <v>10.42</v>
      </c>
      <c r="G4" s="108">
        <f aca="true" t="shared" si="1" ref="G4:G23">IF(F4&gt;0,(INT(POWER(F4-1.5,1.05)*56.0211)),"")</f>
        <v>557</v>
      </c>
      <c r="H4" s="73" t="s">
        <v>55</v>
      </c>
      <c r="I4" s="74"/>
      <c r="J4" s="74"/>
      <c r="K4" s="74"/>
      <c r="L4" s="74"/>
    </row>
    <row r="5" spans="1:12" s="29" customFormat="1" ht="13.5" customHeight="1">
      <c r="A5" s="97" t="str">
        <f t="shared" si="0"/>
        <v>2.</v>
      </c>
      <c r="B5" s="98"/>
      <c r="C5" s="99" t="s">
        <v>152</v>
      </c>
      <c r="D5" s="100">
        <v>1991</v>
      </c>
      <c r="E5" s="99" t="s">
        <v>151</v>
      </c>
      <c r="F5" s="132">
        <v>10</v>
      </c>
      <c r="G5" s="102">
        <f t="shared" si="1"/>
        <v>529</v>
      </c>
      <c r="H5" s="74" t="s">
        <v>56</v>
      </c>
      <c r="I5" s="74"/>
      <c r="J5" s="74"/>
      <c r="K5" s="74"/>
      <c r="L5" s="74"/>
    </row>
    <row r="6" spans="1:12" s="29" customFormat="1" ht="13.5" customHeight="1">
      <c r="A6" s="97" t="str">
        <f t="shared" si="0"/>
        <v>3.</v>
      </c>
      <c r="B6" s="98"/>
      <c r="C6" s="99" t="s">
        <v>204</v>
      </c>
      <c r="D6" s="100">
        <v>1988</v>
      </c>
      <c r="E6" s="99" t="s">
        <v>190</v>
      </c>
      <c r="F6" s="132">
        <v>8.94</v>
      </c>
      <c r="G6" s="102">
        <f t="shared" si="1"/>
        <v>460</v>
      </c>
      <c r="H6" s="34" t="s">
        <v>31</v>
      </c>
      <c r="I6" s="34"/>
      <c r="J6" s="34"/>
      <c r="K6" s="34"/>
      <c r="L6" s="75"/>
    </row>
    <row r="7" spans="1:12" s="29" customFormat="1" ht="13.5" customHeight="1">
      <c r="A7" s="97" t="str">
        <f t="shared" si="0"/>
        <v>4.</v>
      </c>
      <c r="B7" s="98"/>
      <c r="C7" s="99" t="s">
        <v>228</v>
      </c>
      <c r="D7" s="100">
        <v>1992</v>
      </c>
      <c r="E7" s="99" t="s">
        <v>215</v>
      </c>
      <c r="F7" s="132">
        <v>8.88</v>
      </c>
      <c r="G7" s="102">
        <f t="shared" si="1"/>
        <v>456</v>
      </c>
      <c r="H7" s="76" t="s">
        <v>57</v>
      </c>
      <c r="I7" s="76"/>
      <c r="J7" s="76"/>
      <c r="K7" s="76"/>
      <c r="L7" s="75"/>
    </row>
    <row r="8" spans="1:12" s="29" customFormat="1" ht="13.5" customHeight="1">
      <c r="A8" s="97" t="str">
        <f t="shared" si="0"/>
        <v>5.</v>
      </c>
      <c r="B8" s="98"/>
      <c r="C8" s="99" t="s">
        <v>226</v>
      </c>
      <c r="D8" s="100">
        <v>1989</v>
      </c>
      <c r="E8" s="99" t="s">
        <v>215</v>
      </c>
      <c r="F8" s="132">
        <v>8.78</v>
      </c>
      <c r="G8" s="102">
        <f t="shared" si="1"/>
        <v>450</v>
      </c>
      <c r="H8" s="76" t="s">
        <v>58</v>
      </c>
      <c r="I8" s="76"/>
      <c r="J8" s="76"/>
      <c r="K8" s="76"/>
      <c r="L8" s="75"/>
    </row>
    <row r="9" spans="1:12" s="29" customFormat="1" ht="13.5" customHeight="1">
      <c r="A9" s="97" t="str">
        <f t="shared" si="0"/>
        <v>6.</v>
      </c>
      <c r="B9" s="98"/>
      <c r="C9" s="99" t="s">
        <v>183</v>
      </c>
      <c r="D9" s="100">
        <v>1992</v>
      </c>
      <c r="E9" s="99" t="s">
        <v>151</v>
      </c>
      <c r="F9" s="132">
        <v>8.66</v>
      </c>
      <c r="G9" s="102">
        <f t="shared" si="1"/>
        <v>442</v>
      </c>
      <c r="H9" s="34" t="s">
        <v>27</v>
      </c>
      <c r="I9" s="34"/>
      <c r="J9" s="34"/>
      <c r="K9" s="34"/>
      <c r="L9" s="75"/>
    </row>
    <row r="10" spans="1:7" s="29" customFormat="1" ht="13.5" customHeight="1">
      <c r="A10" s="97" t="str">
        <f t="shared" si="0"/>
        <v>7.</v>
      </c>
      <c r="B10" s="98"/>
      <c r="C10" s="99" t="s">
        <v>230</v>
      </c>
      <c r="D10" s="100">
        <v>1991</v>
      </c>
      <c r="E10" s="99" t="s">
        <v>215</v>
      </c>
      <c r="F10" s="132">
        <v>8.64</v>
      </c>
      <c r="G10" s="102">
        <f t="shared" si="1"/>
        <v>441</v>
      </c>
    </row>
    <row r="11" spans="1:7" s="29" customFormat="1" ht="13.5" customHeight="1">
      <c r="A11" s="97" t="str">
        <f t="shared" si="0"/>
        <v>8.</v>
      </c>
      <c r="B11" s="98"/>
      <c r="C11" s="99" t="s">
        <v>203</v>
      </c>
      <c r="D11" s="100">
        <v>1988</v>
      </c>
      <c r="E11" s="99" t="s">
        <v>190</v>
      </c>
      <c r="F11" s="132">
        <v>8.4</v>
      </c>
      <c r="G11" s="102">
        <f t="shared" si="1"/>
        <v>425</v>
      </c>
    </row>
    <row r="12" spans="1:7" s="29" customFormat="1" ht="13.5" customHeight="1">
      <c r="A12" s="97" t="str">
        <f t="shared" si="0"/>
        <v>9.</v>
      </c>
      <c r="B12" s="98"/>
      <c r="C12" s="99" t="s">
        <v>177</v>
      </c>
      <c r="D12" s="100">
        <v>1990</v>
      </c>
      <c r="E12" s="99" t="s">
        <v>121</v>
      </c>
      <c r="F12" s="132">
        <v>8.34</v>
      </c>
      <c r="G12" s="102">
        <f t="shared" si="1"/>
        <v>421</v>
      </c>
    </row>
    <row r="13" spans="1:7" s="29" customFormat="1" ht="13.5" customHeight="1">
      <c r="A13" s="97" t="str">
        <f t="shared" si="0"/>
        <v>10.</v>
      </c>
      <c r="B13" s="98"/>
      <c r="C13" s="99" t="s">
        <v>155</v>
      </c>
      <c r="D13" s="100">
        <v>1990</v>
      </c>
      <c r="E13" s="99" t="s">
        <v>132</v>
      </c>
      <c r="F13" s="132">
        <v>8.28</v>
      </c>
      <c r="G13" s="102">
        <f t="shared" si="1"/>
        <v>417</v>
      </c>
    </row>
    <row r="14" spans="1:7" s="29" customFormat="1" ht="13.5" customHeight="1">
      <c r="A14" s="97" t="str">
        <f t="shared" si="0"/>
        <v>11.</v>
      </c>
      <c r="B14" s="98"/>
      <c r="C14" s="99" t="s">
        <v>173</v>
      </c>
      <c r="D14" s="100">
        <v>1990</v>
      </c>
      <c r="E14" s="99" t="s">
        <v>123</v>
      </c>
      <c r="F14" s="132">
        <v>8.11</v>
      </c>
      <c r="G14" s="102">
        <f t="shared" si="1"/>
        <v>406</v>
      </c>
    </row>
    <row r="15" spans="1:7" s="29" customFormat="1" ht="13.5" customHeight="1">
      <c r="A15" s="97" t="str">
        <f t="shared" si="0"/>
        <v>12.</v>
      </c>
      <c r="B15" s="98"/>
      <c r="C15" s="99" t="s">
        <v>178</v>
      </c>
      <c r="D15" s="100">
        <v>1991</v>
      </c>
      <c r="E15" s="99" t="s">
        <v>121</v>
      </c>
      <c r="F15" s="132">
        <v>7.96</v>
      </c>
      <c r="G15" s="102">
        <f t="shared" si="1"/>
        <v>397</v>
      </c>
    </row>
    <row r="16" spans="1:7" s="29" customFormat="1" ht="13.5" customHeight="1">
      <c r="A16" s="97" t="str">
        <f t="shared" si="0"/>
        <v>13.</v>
      </c>
      <c r="B16" s="98"/>
      <c r="C16" s="99" t="s">
        <v>154</v>
      </c>
      <c r="D16" s="100">
        <v>1991</v>
      </c>
      <c r="E16" s="99" t="s">
        <v>132</v>
      </c>
      <c r="F16" s="132">
        <v>7.92</v>
      </c>
      <c r="G16" s="102">
        <f t="shared" si="1"/>
        <v>394</v>
      </c>
    </row>
    <row r="17" spans="1:7" s="29" customFormat="1" ht="13.5" customHeight="1">
      <c r="A17" s="97" t="str">
        <f t="shared" si="0"/>
        <v>14.</v>
      </c>
      <c r="B17" s="98"/>
      <c r="C17" s="99" t="s">
        <v>170</v>
      </c>
      <c r="D17" s="100">
        <v>1988</v>
      </c>
      <c r="E17" s="99" t="s">
        <v>132</v>
      </c>
      <c r="F17" s="132">
        <v>7.86</v>
      </c>
      <c r="G17" s="102">
        <f t="shared" si="1"/>
        <v>390</v>
      </c>
    </row>
    <row r="18" spans="1:7" s="29" customFormat="1" ht="13.5" customHeight="1">
      <c r="A18" s="97" t="str">
        <f t="shared" si="0"/>
        <v>15.</v>
      </c>
      <c r="B18" s="98"/>
      <c r="C18" s="99" t="s">
        <v>180</v>
      </c>
      <c r="D18" s="100">
        <v>1991</v>
      </c>
      <c r="E18" s="99" t="s">
        <v>149</v>
      </c>
      <c r="F18" s="132">
        <v>7.66</v>
      </c>
      <c r="G18" s="102">
        <f t="shared" si="1"/>
        <v>377</v>
      </c>
    </row>
    <row r="19" spans="1:7" s="29" customFormat="1" ht="13.5" customHeight="1">
      <c r="A19" s="97" t="str">
        <f t="shared" si="0"/>
        <v>16.</v>
      </c>
      <c r="B19" s="98"/>
      <c r="C19" s="99" t="s">
        <v>158</v>
      </c>
      <c r="D19" s="100">
        <v>1989</v>
      </c>
      <c r="E19" s="99" t="s">
        <v>123</v>
      </c>
      <c r="F19" s="132">
        <v>7.66</v>
      </c>
      <c r="G19" s="102">
        <f t="shared" si="1"/>
        <v>377</v>
      </c>
    </row>
    <row r="20" spans="1:7" s="29" customFormat="1" ht="13.5" customHeight="1">
      <c r="A20" s="97" t="str">
        <f t="shared" si="0"/>
        <v>17.</v>
      </c>
      <c r="B20" s="98"/>
      <c r="C20" s="99" t="s">
        <v>184</v>
      </c>
      <c r="D20" s="100">
        <v>1991</v>
      </c>
      <c r="E20" s="99" t="s">
        <v>123</v>
      </c>
      <c r="F20" s="132">
        <v>7.45</v>
      </c>
      <c r="G20" s="102">
        <f t="shared" si="1"/>
        <v>364</v>
      </c>
    </row>
    <row r="21" spans="1:7" s="29" customFormat="1" ht="13.5" customHeight="1">
      <c r="A21" s="97" t="str">
        <f t="shared" si="0"/>
        <v>18.</v>
      </c>
      <c r="B21" s="98"/>
      <c r="C21" s="99" t="s">
        <v>182</v>
      </c>
      <c r="D21" s="100">
        <v>1989</v>
      </c>
      <c r="E21" s="99" t="s">
        <v>149</v>
      </c>
      <c r="F21" s="132">
        <v>7.41</v>
      </c>
      <c r="G21" s="102">
        <f t="shared" si="1"/>
        <v>361</v>
      </c>
    </row>
    <row r="22" spans="1:7" s="29" customFormat="1" ht="13.5" customHeight="1">
      <c r="A22" s="97" t="str">
        <f t="shared" si="0"/>
        <v>19.</v>
      </c>
      <c r="B22" s="98"/>
      <c r="C22" s="99" t="s">
        <v>181</v>
      </c>
      <c r="D22" s="100">
        <v>1990</v>
      </c>
      <c r="E22" s="99" t="s">
        <v>149</v>
      </c>
      <c r="F22" s="132">
        <v>6.95</v>
      </c>
      <c r="G22" s="102">
        <f t="shared" si="1"/>
        <v>332</v>
      </c>
    </row>
    <row r="23" spans="1:7" s="29" customFormat="1" ht="13.5" customHeight="1">
      <c r="A23" s="97" t="str">
        <f t="shared" si="0"/>
        <v>20.</v>
      </c>
      <c r="B23" s="98"/>
      <c r="C23" s="99" t="s">
        <v>179</v>
      </c>
      <c r="D23" s="100">
        <v>1990</v>
      </c>
      <c r="E23" s="99" t="s">
        <v>121</v>
      </c>
      <c r="F23" s="132">
        <v>6.92</v>
      </c>
      <c r="G23" s="102">
        <f t="shared" si="1"/>
        <v>330</v>
      </c>
    </row>
    <row r="24" spans="1:7" s="29" customFormat="1" ht="13.5" customHeight="1">
      <c r="A24" s="97">
        <f t="shared" si="0"/>
      </c>
      <c r="B24" s="98"/>
      <c r="C24" s="99"/>
      <c r="D24" s="100"/>
      <c r="E24" s="99"/>
      <c r="F24" s="132"/>
      <c r="G24" s="102">
        <f aca="true" t="shared" si="2" ref="G24:G51">IF(F24&gt;0,(INT(POWER(F24-1.5,1.05)*56.0211)),"")</f>
      </c>
    </row>
    <row r="25" spans="1:7" s="29" customFormat="1" ht="13.5" customHeight="1">
      <c r="A25" s="97">
        <f t="shared" si="0"/>
      </c>
      <c r="B25" s="98"/>
      <c r="C25" s="99"/>
      <c r="D25" s="100"/>
      <c r="E25" s="99"/>
      <c r="F25" s="132"/>
      <c r="G25" s="102">
        <f t="shared" si="2"/>
      </c>
    </row>
    <row r="26" spans="1:7" s="29" customFormat="1" ht="13.5" customHeight="1">
      <c r="A26" s="97">
        <f t="shared" si="0"/>
      </c>
      <c r="B26" s="98"/>
      <c r="C26" s="99"/>
      <c r="D26" s="100"/>
      <c r="E26" s="99"/>
      <c r="F26" s="132"/>
      <c r="G26" s="102">
        <f t="shared" si="2"/>
      </c>
    </row>
    <row r="27" spans="1:7" s="29" customFormat="1" ht="13.5" customHeight="1">
      <c r="A27" s="97">
        <f t="shared" si="0"/>
      </c>
      <c r="B27" s="98"/>
      <c r="C27" s="99"/>
      <c r="D27" s="100"/>
      <c r="E27" s="99"/>
      <c r="F27" s="132"/>
      <c r="G27" s="102">
        <f t="shared" si="2"/>
      </c>
    </row>
    <row r="28" spans="1:7" s="29" customFormat="1" ht="13.5" customHeight="1">
      <c r="A28" s="97">
        <f t="shared" si="0"/>
      </c>
      <c r="B28" s="98"/>
      <c r="C28" s="99"/>
      <c r="D28" s="100"/>
      <c r="E28" s="99"/>
      <c r="F28" s="132"/>
      <c r="G28" s="102">
        <f t="shared" si="2"/>
      </c>
    </row>
    <row r="29" spans="1:7" s="29" customFormat="1" ht="13.5" customHeight="1">
      <c r="A29" s="97">
        <f t="shared" si="0"/>
      </c>
      <c r="B29" s="98"/>
      <c r="C29" s="99"/>
      <c r="D29" s="100"/>
      <c r="E29" s="99"/>
      <c r="F29" s="132"/>
      <c r="G29" s="102">
        <f t="shared" si="2"/>
      </c>
    </row>
    <row r="30" spans="1:7" s="29" customFormat="1" ht="13.5" customHeight="1">
      <c r="A30" s="97">
        <f t="shared" si="0"/>
      </c>
      <c r="B30" s="98"/>
      <c r="C30" s="99"/>
      <c r="D30" s="100"/>
      <c r="E30" s="99"/>
      <c r="F30" s="132"/>
      <c r="G30" s="102">
        <f t="shared" si="2"/>
      </c>
    </row>
    <row r="31" spans="1:7" s="29" customFormat="1" ht="13.5" customHeight="1">
      <c r="A31" s="97">
        <f t="shared" si="0"/>
      </c>
      <c r="B31" s="98"/>
      <c r="C31" s="99"/>
      <c r="D31" s="100"/>
      <c r="E31" s="99"/>
      <c r="F31" s="132"/>
      <c r="G31" s="102">
        <f t="shared" si="2"/>
      </c>
    </row>
    <row r="32" spans="1:7" s="29" customFormat="1" ht="13.5" customHeight="1">
      <c r="A32" s="97">
        <f t="shared" si="0"/>
      </c>
      <c r="B32" s="98"/>
      <c r="C32" s="99"/>
      <c r="D32" s="100"/>
      <c r="E32" s="99"/>
      <c r="F32" s="132"/>
      <c r="G32" s="102">
        <f t="shared" si="2"/>
      </c>
    </row>
    <row r="33" spans="1:7" s="29" customFormat="1" ht="13.5" customHeight="1">
      <c r="A33" s="97">
        <f t="shared" si="0"/>
      </c>
      <c r="B33" s="98"/>
      <c r="C33" s="99"/>
      <c r="D33" s="100"/>
      <c r="E33" s="99"/>
      <c r="F33" s="132"/>
      <c r="G33" s="102">
        <f t="shared" si="2"/>
      </c>
    </row>
    <row r="34" spans="1:7" s="29" customFormat="1" ht="13.5" customHeight="1">
      <c r="A34" s="97">
        <f t="shared" si="0"/>
      </c>
      <c r="B34" s="98"/>
      <c r="C34" s="99"/>
      <c r="D34" s="100"/>
      <c r="E34" s="99"/>
      <c r="F34" s="132"/>
      <c r="G34" s="102">
        <f t="shared" si="2"/>
      </c>
    </row>
    <row r="35" spans="1:7" s="29" customFormat="1" ht="13.5" customHeight="1">
      <c r="A35" s="97">
        <f aca="true" t="shared" si="3" ref="A35:A51">IF(F35&gt;0,(ROW()-3)&amp;".","")</f>
      </c>
      <c r="B35" s="98"/>
      <c r="C35" s="99"/>
      <c r="D35" s="100"/>
      <c r="E35" s="99"/>
      <c r="F35" s="132"/>
      <c r="G35" s="102">
        <f t="shared" si="2"/>
      </c>
    </row>
    <row r="36" spans="1:7" s="29" customFormat="1" ht="13.5" customHeight="1">
      <c r="A36" s="97">
        <f t="shared" si="3"/>
      </c>
      <c r="B36" s="98"/>
      <c r="C36" s="99"/>
      <c r="D36" s="100"/>
      <c r="E36" s="99"/>
      <c r="F36" s="132"/>
      <c r="G36" s="102">
        <f t="shared" si="2"/>
      </c>
    </row>
    <row r="37" spans="1:7" s="29" customFormat="1" ht="13.5" customHeight="1">
      <c r="A37" s="97">
        <f t="shared" si="3"/>
      </c>
      <c r="B37" s="98"/>
      <c r="C37" s="99"/>
      <c r="D37" s="100"/>
      <c r="E37" s="99"/>
      <c r="F37" s="132"/>
      <c r="G37" s="102">
        <f t="shared" si="2"/>
      </c>
    </row>
    <row r="38" spans="1:7" s="29" customFormat="1" ht="13.5" customHeight="1">
      <c r="A38" s="97">
        <f t="shared" si="3"/>
      </c>
      <c r="B38" s="98"/>
      <c r="C38" s="99"/>
      <c r="D38" s="100"/>
      <c r="E38" s="99"/>
      <c r="F38" s="132"/>
      <c r="G38" s="102">
        <f t="shared" si="2"/>
      </c>
    </row>
    <row r="39" spans="1:7" s="29" customFormat="1" ht="13.5" customHeight="1">
      <c r="A39" s="97">
        <f t="shared" si="3"/>
      </c>
      <c r="B39" s="98"/>
      <c r="C39" s="99"/>
      <c r="D39" s="100"/>
      <c r="E39" s="99"/>
      <c r="F39" s="132"/>
      <c r="G39" s="102">
        <f t="shared" si="2"/>
      </c>
    </row>
    <row r="40" spans="1:7" s="29" customFormat="1" ht="13.5" customHeight="1">
      <c r="A40" s="97">
        <f t="shared" si="3"/>
      </c>
      <c r="B40" s="98"/>
      <c r="C40" s="99"/>
      <c r="D40" s="100"/>
      <c r="E40" s="99"/>
      <c r="F40" s="132"/>
      <c r="G40" s="102">
        <f t="shared" si="2"/>
      </c>
    </row>
    <row r="41" spans="1:7" s="29" customFormat="1" ht="13.5" customHeight="1">
      <c r="A41" s="97">
        <f t="shared" si="3"/>
      </c>
      <c r="B41" s="98"/>
      <c r="C41" s="99"/>
      <c r="D41" s="100"/>
      <c r="E41" s="99"/>
      <c r="F41" s="132"/>
      <c r="G41" s="102">
        <f t="shared" si="2"/>
      </c>
    </row>
    <row r="42" spans="1:7" s="29" customFormat="1" ht="13.5" customHeight="1">
      <c r="A42" s="97">
        <f t="shared" si="3"/>
      </c>
      <c r="B42" s="98"/>
      <c r="C42" s="99"/>
      <c r="D42" s="100"/>
      <c r="E42" s="99"/>
      <c r="F42" s="132"/>
      <c r="G42" s="102">
        <f t="shared" si="2"/>
      </c>
    </row>
    <row r="43" spans="1:7" s="29" customFormat="1" ht="13.5" customHeight="1">
      <c r="A43" s="97">
        <f t="shared" si="3"/>
      </c>
      <c r="B43" s="98"/>
      <c r="C43" s="99"/>
      <c r="D43" s="100"/>
      <c r="E43" s="99"/>
      <c r="F43" s="132"/>
      <c r="G43" s="102">
        <f t="shared" si="2"/>
      </c>
    </row>
    <row r="44" spans="1:7" s="29" customFormat="1" ht="13.5" customHeight="1">
      <c r="A44" s="97">
        <f t="shared" si="3"/>
      </c>
      <c r="B44" s="98"/>
      <c r="C44" s="99"/>
      <c r="D44" s="100"/>
      <c r="E44" s="99"/>
      <c r="F44" s="132"/>
      <c r="G44" s="102">
        <f t="shared" si="2"/>
      </c>
    </row>
    <row r="45" spans="1:7" s="29" customFormat="1" ht="13.5" customHeight="1">
      <c r="A45" s="97">
        <f t="shared" si="3"/>
      </c>
      <c r="B45" s="98"/>
      <c r="C45" s="99"/>
      <c r="D45" s="100"/>
      <c r="E45" s="99"/>
      <c r="F45" s="132"/>
      <c r="G45" s="102">
        <f t="shared" si="2"/>
      </c>
    </row>
    <row r="46" spans="1:7" s="29" customFormat="1" ht="13.5" customHeight="1">
      <c r="A46" s="97">
        <f t="shared" si="3"/>
      </c>
      <c r="B46" s="98"/>
      <c r="C46" s="99"/>
      <c r="D46" s="100"/>
      <c r="E46" s="99"/>
      <c r="F46" s="132"/>
      <c r="G46" s="102">
        <f t="shared" si="2"/>
      </c>
    </row>
    <row r="47" spans="1:7" s="29" customFormat="1" ht="13.5" customHeight="1">
      <c r="A47" s="97">
        <f t="shared" si="3"/>
      </c>
      <c r="B47" s="98"/>
      <c r="C47" s="99"/>
      <c r="D47" s="100"/>
      <c r="E47" s="99"/>
      <c r="F47" s="132"/>
      <c r="G47" s="102">
        <f t="shared" si="2"/>
      </c>
    </row>
    <row r="48" spans="1:7" s="29" customFormat="1" ht="13.5" customHeight="1">
      <c r="A48" s="97">
        <f t="shared" si="3"/>
      </c>
      <c r="B48" s="98"/>
      <c r="C48" s="99"/>
      <c r="D48" s="100"/>
      <c r="E48" s="99"/>
      <c r="F48" s="132"/>
      <c r="G48" s="102">
        <f t="shared" si="2"/>
      </c>
    </row>
    <row r="49" spans="1:7" s="29" customFormat="1" ht="13.5" customHeight="1">
      <c r="A49" s="97">
        <f t="shared" si="3"/>
      </c>
      <c r="B49" s="98"/>
      <c r="C49" s="99"/>
      <c r="D49" s="100"/>
      <c r="E49" s="99"/>
      <c r="F49" s="132"/>
      <c r="G49" s="102">
        <f t="shared" si="2"/>
      </c>
    </row>
    <row r="50" spans="1:7" s="29" customFormat="1" ht="13.5" customHeight="1">
      <c r="A50" s="97">
        <f t="shared" si="3"/>
      </c>
      <c r="B50" s="98"/>
      <c r="C50" s="99"/>
      <c r="D50" s="100"/>
      <c r="E50" s="99"/>
      <c r="F50" s="132"/>
      <c r="G50" s="102">
        <f t="shared" si="2"/>
      </c>
    </row>
    <row r="51" spans="1:7" s="29" customFormat="1" ht="13.5" customHeight="1">
      <c r="A51" s="97">
        <f t="shared" si="3"/>
      </c>
      <c r="B51" s="98"/>
      <c r="C51" s="99"/>
      <c r="D51" s="100"/>
      <c r="E51" s="99"/>
      <c r="F51" s="132"/>
      <c r="G51" s="102">
        <f t="shared" si="2"/>
      </c>
    </row>
    <row r="52" spans="1:7" ht="12.75">
      <c r="A52" s="114"/>
      <c r="B52" s="114"/>
      <c r="C52" s="114"/>
      <c r="D52" s="115"/>
      <c r="E52" s="114"/>
      <c r="F52" s="133"/>
      <c r="G52" s="115"/>
    </row>
    <row r="53" spans="1:7" ht="12.75">
      <c r="A53" s="114"/>
      <c r="B53" s="114"/>
      <c r="C53" s="114"/>
      <c r="D53" s="115"/>
      <c r="E53" s="114"/>
      <c r="F53" s="133"/>
      <c r="G53" s="115"/>
    </row>
    <row r="54" spans="1:7" ht="12.75">
      <c r="A54" s="114"/>
      <c r="B54" s="114"/>
      <c r="C54" s="114"/>
      <c r="D54" s="115"/>
      <c r="E54" s="114"/>
      <c r="F54" s="133"/>
      <c r="G54" s="115"/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21" customWidth="1"/>
    <col min="5" max="5" width="1.00390625" style="21" customWidth="1"/>
    <col min="6" max="6" width="5.00390625" style="41" customWidth="1"/>
    <col min="7" max="7" width="8.625" style="21" customWidth="1"/>
  </cols>
  <sheetData>
    <row r="2" spans="1:7" s="28" customFormat="1" ht="29.25" customHeight="1">
      <c r="A2" s="23" t="s">
        <v>29</v>
      </c>
      <c r="B2" s="24"/>
      <c r="C2" s="25"/>
      <c r="D2" s="26"/>
      <c r="E2" s="26"/>
      <c r="F2" s="40"/>
      <c r="G2" s="27" t="s">
        <v>39</v>
      </c>
    </row>
    <row r="3" spans="1:7" s="29" customFormat="1" ht="23.25" customHeight="1" thickBot="1">
      <c r="A3" s="109"/>
      <c r="B3" s="109" t="s">
        <v>52</v>
      </c>
      <c r="C3" s="109" t="s">
        <v>30</v>
      </c>
      <c r="D3" s="126"/>
      <c r="E3" s="113" t="s">
        <v>23</v>
      </c>
      <c r="F3" s="127"/>
      <c r="G3" s="113" t="s">
        <v>24</v>
      </c>
    </row>
    <row r="4" spans="1:12" s="29" customFormat="1" ht="18" customHeight="1">
      <c r="A4" s="103">
        <f aca="true" t="shared" si="0" ref="A4:A9">IF(D4&gt;0,(ROW()-3)&amp;".","")</f>
      </c>
      <c r="B4" s="105"/>
      <c r="C4" s="105"/>
      <c r="D4" s="139"/>
      <c r="E4" s="124">
        <f aca="true" t="shared" si="1" ref="E4:E15">IF(F4=0,"",":")</f>
      </c>
      <c r="F4" s="125"/>
      <c r="G4" s="138">
        <f aca="true" t="shared" si="2" ref="G4:G15">IF(F4&lt;&gt;"",(INT(POWER(305.5-(60*D4+F4),1.85)*0.08713)),"")</f>
      </c>
      <c r="H4" s="73" t="s">
        <v>55</v>
      </c>
      <c r="I4" s="74"/>
      <c r="J4" s="74"/>
      <c r="K4" s="74"/>
      <c r="L4" s="74"/>
    </row>
    <row r="5" spans="1:12" s="29" customFormat="1" ht="18" customHeight="1">
      <c r="A5" s="97" t="str">
        <f t="shared" si="0"/>
        <v>2.</v>
      </c>
      <c r="B5" s="99" t="s">
        <v>188</v>
      </c>
      <c r="C5" s="99" t="s">
        <v>207</v>
      </c>
      <c r="D5" s="99">
        <v>2</v>
      </c>
      <c r="E5" s="119" t="str">
        <f t="shared" si="1"/>
        <v>:</v>
      </c>
      <c r="F5" s="141">
        <v>44.1</v>
      </c>
      <c r="G5" s="137">
        <f t="shared" si="2"/>
        <v>828</v>
      </c>
      <c r="H5" s="74" t="s">
        <v>56</v>
      </c>
      <c r="I5" s="74"/>
      <c r="J5" s="74"/>
      <c r="K5" s="74"/>
      <c r="L5" s="74"/>
    </row>
    <row r="6" spans="1:12" s="29" customFormat="1" ht="18" customHeight="1">
      <c r="A6" s="97" t="str">
        <f t="shared" si="0"/>
        <v>3.</v>
      </c>
      <c r="B6" s="99" t="s">
        <v>231</v>
      </c>
      <c r="C6" s="99" t="s">
        <v>233</v>
      </c>
      <c r="D6" s="99">
        <v>2</v>
      </c>
      <c r="E6" s="119" t="str">
        <f t="shared" si="1"/>
        <v>:</v>
      </c>
      <c r="F6" s="141">
        <v>44.4</v>
      </c>
      <c r="G6" s="137">
        <f t="shared" si="2"/>
        <v>825</v>
      </c>
      <c r="H6" s="34" t="s">
        <v>31</v>
      </c>
      <c r="I6" s="34"/>
      <c r="J6" s="34"/>
      <c r="K6" s="34"/>
      <c r="L6" s="75"/>
    </row>
    <row r="7" spans="1:12" s="29" customFormat="1" ht="18" customHeight="1">
      <c r="A7" s="97" t="str">
        <f t="shared" si="0"/>
        <v>4.</v>
      </c>
      <c r="B7" s="99" t="s">
        <v>189</v>
      </c>
      <c r="C7" s="99" t="s">
        <v>208</v>
      </c>
      <c r="D7" s="99">
        <v>2</v>
      </c>
      <c r="E7" s="119" t="str">
        <f t="shared" si="1"/>
        <v>:</v>
      </c>
      <c r="F7" s="141">
        <v>49.3</v>
      </c>
      <c r="G7" s="137">
        <f t="shared" si="2"/>
        <v>773</v>
      </c>
      <c r="H7" s="76" t="s">
        <v>57</v>
      </c>
      <c r="I7" s="76"/>
      <c r="J7" s="76"/>
      <c r="K7" s="76"/>
      <c r="L7" s="75"/>
    </row>
    <row r="8" spans="1:12" s="29" customFormat="1" ht="18" customHeight="1">
      <c r="A8" s="97" t="str">
        <f t="shared" si="0"/>
        <v>5.</v>
      </c>
      <c r="B8" s="99" t="s">
        <v>221</v>
      </c>
      <c r="C8" s="99" t="s">
        <v>220</v>
      </c>
      <c r="D8" s="99">
        <v>2</v>
      </c>
      <c r="E8" s="119" t="str">
        <f t="shared" si="1"/>
        <v>:</v>
      </c>
      <c r="F8" s="141">
        <v>51.6</v>
      </c>
      <c r="G8" s="137">
        <f t="shared" si="2"/>
        <v>749</v>
      </c>
      <c r="H8" s="76" t="s">
        <v>58</v>
      </c>
      <c r="I8" s="76"/>
      <c r="J8" s="76"/>
      <c r="K8" s="76"/>
      <c r="L8" s="75"/>
    </row>
    <row r="9" spans="1:12" s="29" customFormat="1" ht="18" customHeight="1">
      <c r="A9" s="97" t="str">
        <f t="shared" si="0"/>
        <v>6.</v>
      </c>
      <c r="B9" s="99" t="s">
        <v>186</v>
      </c>
      <c r="C9" s="99" t="s">
        <v>185</v>
      </c>
      <c r="D9" s="140">
        <v>2</v>
      </c>
      <c r="E9" s="119" t="str">
        <f t="shared" si="1"/>
        <v>:</v>
      </c>
      <c r="F9" s="142">
        <v>52.9</v>
      </c>
      <c r="G9" s="137">
        <f t="shared" si="2"/>
        <v>735</v>
      </c>
      <c r="H9" s="34" t="s">
        <v>27</v>
      </c>
      <c r="I9" s="34"/>
      <c r="J9" s="34"/>
      <c r="K9" s="34"/>
      <c r="L9" s="75"/>
    </row>
    <row r="10" spans="1:7" s="29" customFormat="1" ht="18" customHeight="1">
      <c r="A10" s="97" t="str">
        <f>IF(F10&lt;&gt;"",(ROW()-3)&amp;".","")</f>
        <v>7.</v>
      </c>
      <c r="B10" s="99" t="s">
        <v>121</v>
      </c>
      <c r="C10" s="99" t="s">
        <v>209</v>
      </c>
      <c r="D10" s="99">
        <v>2</v>
      </c>
      <c r="E10" s="119" t="str">
        <f t="shared" si="1"/>
        <v>:</v>
      </c>
      <c r="F10" s="141">
        <v>57.2</v>
      </c>
      <c r="G10" s="137">
        <f t="shared" si="2"/>
        <v>692</v>
      </c>
    </row>
    <row r="11" spans="1:7" s="29" customFormat="1" ht="18" customHeight="1">
      <c r="A11" s="97" t="str">
        <f>IF(D11&gt;0,(ROW()-3)&amp;".","")</f>
        <v>8.</v>
      </c>
      <c r="B11" s="131" t="s">
        <v>211</v>
      </c>
      <c r="C11" s="99" t="s">
        <v>210</v>
      </c>
      <c r="D11" s="99">
        <v>2</v>
      </c>
      <c r="E11" s="119" t="str">
        <f t="shared" si="1"/>
        <v>:</v>
      </c>
      <c r="F11" s="141">
        <v>58.4</v>
      </c>
      <c r="G11" s="137">
        <f t="shared" si="2"/>
        <v>680</v>
      </c>
    </row>
    <row r="12" spans="1:7" s="29" customFormat="1" ht="18" customHeight="1">
      <c r="A12" s="97" t="str">
        <f>IF(D12&gt;0,(ROW()-3)&amp;".","")</f>
        <v>9.</v>
      </c>
      <c r="B12" s="99" t="s">
        <v>232</v>
      </c>
      <c r="C12" s="99" t="s">
        <v>234</v>
      </c>
      <c r="D12" s="99">
        <v>2</v>
      </c>
      <c r="E12" s="119" t="str">
        <f t="shared" si="1"/>
        <v>:</v>
      </c>
      <c r="F12" s="141">
        <v>59.4</v>
      </c>
      <c r="G12" s="137">
        <f t="shared" si="2"/>
        <v>670</v>
      </c>
    </row>
    <row r="13" spans="1:7" s="29" customFormat="1" ht="18" customHeight="1">
      <c r="A13" s="97" t="str">
        <f>IF(D13&gt;0,(ROW()-3)&amp;".","")</f>
        <v>10.</v>
      </c>
      <c r="B13" s="99" t="s">
        <v>222</v>
      </c>
      <c r="C13" s="99" t="s">
        <v>223</v>
      </c>
      <c r="D13" s="99">
        <v>3</v>
      </c>
      <c r="E13" s="119" t="str">
        <f t="shared" si="1"/>
        <v>:</v>
      </c>
      <c r="F13" s="141">
        <v>2.2</v>
      </c>
      <c r="G13" s="137">
        <f t="shared" si="2"/>
        <v>643</v>
      </c>
    </row>
    <row r="14" spans="1:7" s="29" customFormat="1" ht="18" customHeight="1">
      <c r="A14" s="97" t="str">
        <f>IF(D14&gt;0,(ROW()-3)&amp;".","")</f>
        <v>11.</v>
      </c>
      <c r="B14" s="99" t="s">
        <v>151</v>
      </c>
      <c r="C14" s="99" t="s">
        <v>187</v>
      </c>
      <c r="D14" s="99">
        <v>3</v>
      </c>
      <c r="E14" s="119" t="str">
        <f t="shared" si="1"/>
        <v>:</v>
      </c>
      <c r="F14" s="141">
        <v>12.3</v>
      </c>
      <c r="G14" s="137">
        <f t="shared" si="2"/>
        <v>549</v>
      </c>
    </row>
    <row r="15" spans="1:7" s="29" customFormat="1" ht="18" customHeight="1">
      <c r="A15" s="97" t="str">
        <f>IF(D15&gt;0,(ROW()-3)&amp;".","")</f>
        <v>12.</v>
      </c>
      <c r="B15" s="131" t="s">
        <v>212</v>
      </c>
      <c r="C15" s="99" t="s">
        <v>213</v>
      </c>
      <c r="D15" s="99">
        <v>3</v>
      </c>
      <c r="E15" s="119" t="str">
        <f t="shared" si="1"/>
        <v>:</v>
      </c>
      <c r="F15" s="141">
        <v>21.4</v>
      </c>
      <c r="G15" s="137">
        <f t="shared" si="2"/>
        <v>470</v>
      </c>
    </row>
    <row r="16" spans="1:7" s="29" customFormat="1" ht="18" customHeight="1">
      <c r="A16" s="97">
        <f aca="true" t="shared" si="3" ref="A16:A34">IF(D16&gt;0,(ROW()-3)&amp;".","")</f>
      </c>
      <c r="B16" s="136"/>
      <c r="C16" s="99"/>
      <c r="D16" s="100"/>
      <c r="E16" s="119">
        <f aca="true" t="shared" si="4" ref="E16:E34">IF(F16=0,"",":")</f>
      </c>
      <c r="F16" s="120"/>
      <c r="G16" s="137">
        <f aca="true" t="shared" si="5" ref="G16:G34">IF(F16&lt;&gt;"",(INT(POWER(305.5-(60*D16+F16),1.85)*0.08713)),"")</f>
      </c>
    </row>
    <row r="17" spans="1:7" s="29" customFormat="1" ht="18" customHeight="1">
      <c r="A17" s="97">
        <f t="shared" si="3"/>
      </c>
      <c r="B17" s="136"/>
      <c r="C17" s="99"/>
      <c r="D17" s="100"/>
      <c r="E17" s="119">
        <f t="shared" si="4"/>
      </c>
      <c r="F17" s="120"/>
      <c r="G17" s="137">
        <f t="shared" si="5"/>
      </c>
    </row>
    <row r="18" spans="1:7" s="29" customFormat="1" ht="18" customHeight="1">
      <c r="A18" s="97">
        <f t="shared" si="3"/>
      </c>
      <c r="B18" s="136"/>
      <c r="C18" s="99"/>
      <c r="D18" s="100"/>
      <c r="E18" s="119">
        <f t="shared" si="4"/>
      </c>
      <c r="F18" s="120"/>
      <c r="G18" s="137">
        <f t="shared" si="5"/>
      </c>
    </row>
    <row r="19" spans="1:7" s="29" customFormat="1" ht="18" customHeight="1">
      <c r="A19" s="97">
        <f t="shared" si="3"/>
      </c>
      <c r="B19" s="136"/>
      <c r="C19" s="99"/>
      <c r="D19" s="100"/>
      <c r="E19" s="119">
        <f t="shared" si="4"/>
      </c>
      <c r="F19" s="120"/>
      <c r="G19" s="137">
        <f t="shared" si="5"/>
      </c>
    </row>
    <row r="20" spans="1:7" s="29" customFormat="1" ht="18" customHeight="1">
      <c r="A20" s="97">
        <f t="shared" si="3"/>
      </c>
      <c r="B20" s="136"/>
      <c r="C20" s="99"/>
      <c r="D20" s="100"/>
      <c r="E20" s="119">
        <f t="shared" si="4"/>
      </c>
      <c r="F20" s="120"/>
      <c r="G20" s="137">
        <f t="shared" si="5"/>
      </c>
    </row>
    <row r="21" spans="1:7" s="29" customFormat="1" ht="18" customHeight="1">
      <c r="A21" s="97">
        <f t="shared" si="3"/>
      </c>
      <c r="B21" s="136"/>
      <c r="C21" s="99"/>
      <c r="D21" s="100"/>
      <c r="E21" s="119">
        <f t="shared" si="4"/>
      </c>
      <c r="F21" s="120"/>
      <c r="G21" s="137">
        <f t="shared" si="5"/>
      </c>
    </row>
    <row r="22" spans="1:7" s="29" customFormat="1" ht="18" customHeight="1">
      <c r="A22" s="97">
        <f t="shared" si="3"/>
      </c>
      <c r="B22" s="136"/>
      <c r="C22" s="99"/>
      <c r="D22" s="100"/>
      <c r="E22" s="119">
        <f t="shared" si="4"/>
      </c>
      <c r="F22" s="120"/>
      <c r="G22" s="137">
        <f t="shared" si="5"/>
      </c>
    </row>
    <row r="23" spans="1:7" s="29" customFormat="1" ht="18" customHeight="1">
      <c r="A23" s="97">
        <f t="shared" si="3"/>
      </c>
      <c r="B23" s="136"/>
      <c r="C23" s="99"/>
      <c r="D23" s="100"/>
      <c r="E23" s="119">
        <f t="shared" si="4"/>
      </c>
      <c r="F23" s="120"/>
      <c r="G23" s="137">
        <f t="shared" si="5"/>
      </c>
    </row>
    <row r="24" spans="1:7" s="29" customFormat="1" ht="18" customHeight="1">
      <c r="A24" s="97">
        <f t="shared" si="3"/>
      </c>
      <c r="B24" s="136"/>
      <c r="C24" s="99"/>
      <c r="D24" s="100"/>
      <c r="E24" s="119">
        <f t="shared" si="4"/>
      </c>
      <c r="F24" s="120"/>
      <c r="G24" s="137">
        <f t="shared" si="5"/>
      </c>
    </row>
    <row r="25" spans="1:7" s="29" customFormat="1" ht="18" customHeight="1">
      <c r="A25" s="97">
        <f t="shared" si="3"/>
      </c>
      <c r="B25" s="136"/>
      <c r="C25" s="99"/>
      <c r="D25" s="100"/>
      <c r="E25" s="119">
        <f t="shared" si="4"/>
      </c>
      <c r="F25" s="120"/>
      <c r="G25" s="137">
        <f t="shared" si="5"/>
      </c>
    </row>
    <row r="26" spans="1:7" s="29" customFormat="1" ht="18" customHeight="1">
      <c r="A26" s="97">
        <f t="shared" si="3"/>
      </c>
      <c r="B26" s="136"/>
      <c r="C26" s="99"/>
      <c r="D26" s="100"/>
      <c r="E26" s="119">
        <f t="shared" si="4"/>
      </c>
      <c r="F26" s="120"/>
      <c r="G26" s="137">
        <f t="shared" si="5"/>
      </c>
    </row>
    <row r="27" spans="1:7" s="29" customFormat="1" ht="18" customHeight="1">
      <c r="A27" s="97">
        <f t="shared" si="3"/>
      </c>
      <c r="B27" s="136"/>
      <c r="C27" s="99"/>
      <c r="D27" s="100"/>
      <c r="E27" s="119">
        <f t="shared" si="4"/>
      </c>
      <c r="F27" s="120"/>
      <c r="G27" s="137">
        <f t="shared" si="5"/>
      </c>
    </row>
    <row r="28" spans="1:7" s="29" customFormat="1" ht="18" customHeight="1">
      <c r="A28" s="97">
        <f t="shared" si="3"/>
      </c>
      <c r="B28" s="136"/>
      <c r="C28" s="99"/>
      <c r="D28" s="100"/>
      <c r="E28" s="119">
        <f t="shared" si="4"/>
      </c>
      <c r="F28" s="120"/>
      <c r="G28" s="137">
        <f t="shared" si="5"/>
      </c>
    </row>
    <row r="29" spans="1:7" s="29" customFormat="1" ht="18" customHeight="1">
      <c r="A29" s="97">
        <f t="shared" si="3"/>
      </c>
      <c r="B29" s="136"/>
      <c r="C29" s="99"/>
      <c r="D29" s="100"/>
      <c r="E29" s="119">
        <f t="shared" si="4"/>
      </c>
      <c r="F29" s="120"/>
      <c r="G29" s="137">
        <f t="shared" si="5"/>
      </c>
    </row>
    <row r="30" spans="1:7" s="29" customFormat="1" ht="18" customHeight="1">
      <c r="A30" s="97">
        <f t="shared" si="3"/>
      </c>
      <c r="B30" s="136"/>
      <c r="C30" s="99"/>
      <c r="D30" s="100"/>
      <c r="E30" s="119">
        <f t="shared" si="4"/>
      </c>
      <c r="F30" s="120"/>
      <c r="G30" s="137">
        <f t="shared" si="5"/>
      </c>
    </row>
    <row r="31" spans="1:7" s="29" customFormat="1" ht="18" customHeight="1">
      <c r="A31" s="97">
        <f t="shared" si="3"/>
      </c>
      <c r="B31" s="136"/>
      <c r="C31" s="99"/>
      <c r="D31" s="100"/>
      <c r="E31" s="119">
        <f t="shared" si="4"/>
      </c>
      <c r="F31" s="120"/>
      <c r="G31" s="137">
        <f t="shared" si="5"/>
      </c>
    </row>
    <row r="32" spans="1:7" s="29" customFormat="1" ht="18" customHeight="1">
      <c r="A32" s="97">
        <f t="shared" si="3"/>
      </c>
      <c r="B32" s="136"/>
      <c r="C32" s="99"/>
      <c r="D32" s="100"/>
      <c r="E32" s="119">
        <f t="shared" si="4"/>
      </c>
      <c r="F32" s="120"/>
      <c r="G32" s="137">
        <f t="shared" si="5"/>
      </c>
    </row>
    <row r="33" spans="1:7" s="29" customFormat="1" ht="18" customHeight="1">
      <c r="A33" s="97">
        <f t="shared" si="3"/>
      </c>
      <c r="B33" s="136"/>
      <c r="C33" s="99"/>
      <c r="D33" s="100"/>
      <c r="E33" s="119">
        <f t="shared" si="4"/>
      </c>
      <c r="F33" s="120"/>
      <c r="G33" s="137">
        <f t="shared" si="5"/>
      </c>
    </row>
    <row r="34" spans="1:7" s="29" customFormat="1" ht="18" customHeight="1">
      <c r="A34" s="97">
        <f t="shared" si="3"/>
      </c>
      <c r="B34" s="136"/>
      <c r="C34" s="99"/>
      <c r="D34" s="100"/>
      <c r="E34" s="119">
        <f t="shared" si="4"/>
      </c>
      <c r="F34" s="120"/>
      <c r="G34" s="137">
        <f t="shared" si="5"/>
      </c>
    </row>
    <row r="35" spans="1:7" s="29" customFormat="1" ht="18" customHeight="1">
      <c r="A35" s="97">
        <f>IF(D35&gt;0,(ROW()-3)&amp;".","")</f>
      </c>
      <c r="B35" s="136"/>
      <c r="C35" s="99"/>
      <c r="D35" s="100"/>
      <c r="E35" s="119">
        <f>IF(F35=0,"",":")</f>
      </c>
      <c r="F35" s="120"/>
      <c r="G35" s="137">
        <f>IF(F35&lt;&gt;"",(INT(POWER(305.5-(60*D35+F35),1.85)*0.08713)),"")</f>
      </c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Knoflíček</cp:lastModifiedBy>
  <cp:lastPrinted>2007-09-25T11:09:28Z</cp:lastPrinted>
  <dcterms:created xsi:type="dcterms:W3CDTF">2002-10-02T19:58:51Z</dcterms:created>
  <dcterms:modified xsi:type="dcterms:W3CDTF">2007-09-26T07:39:01Z</dcterms:modified>
  <cp:category/>
  <cp:version/>
  <cp:contentType/>
  <cp:contentStatus/>
</cp:coreProperties>
</file>